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5480" windowHeight="11640" activeTab="1"/>
  </bookViews>
  <sheets>
    <sheet name="Ipotesi fondo" sheetId="1" r:id="rId1"/>
    <sheet name="Calcoli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44" i="2"/>
  <c r="E43"/>
  <c r="E45" s="1"/>
  <c r="A40"/>
  <c r="F16"/>
  <c r="D25" s="1"/>
  <c r="A4"/>
  <c r="C10" s="1"/>
  <c r="D29" s="1"/>
  <c r="I2"/>
  <c r="I1"/>
  <c r="H612" i="1"/>
  <c r="K612" s="1"/>
  <c r="D573"/>
  <c r="I554"/>
  <c r="I557" s="1"/>
  <c r="I547"/>
  <c r="I550" s="1"/>
  <c r="I540"/>
  <c r="I543" s="1"/>
  <c r="I533"/>
  <c r="I536" s="1"/>
  <c r="I528"/>
  <c r="I527"/>
  <c r="I529" s="1"/>
  <c r="I523"/>
  <c r="I522"/>
  <c r="I521"/>
  <c r="I520"/>
  <c r="I519"/>
  <c r="I518"/>
  <c r="I524" s="1"/>
  <c r="I513"/>
  <c r="I512"/>
  <c r="I511"/>
  <c r="I510"/>
  <c r="I509"/>
  <c r="I508"/>
  <c r="I514" s="1"/>
  <c r="I503"/>
  <c r="I501"/>
  <c r="I499"/>
  <c r="I504" s="1"/>
  <c r="I487"/>
  <c r="K620" s="1"/>
  <c r="W474"/>
  <c r="W473"/>
  <c r="W472"/>
  <c r="I472"/>
  <c r="W471"/>
  <c r="I471"/>
  <c r="I475" s="1"/>
  <c r="W467"/>
  <c r="W466"/>
  <c r="W465"/>
  <c r="I465"/>
  <c r="W464"/>
  <c r="I464"/>
  <c r="I468" s="1"/>
  <c r="W460"/>
  <c r="W459"/>
  <c r="W458"/>
  <c r="I458"/>
  <c r="W457"/>
  <c r="I457"/>
  <c r="I461" s="1"/>
  <c r="W453"/>
  <c r="W452"/>
  <c r="W451"/>
  <c r="I451"/>
  <c r="W450"/>
  <c r="I450"/>
  <c r="I454" s="1"/>
  <c r="W446"/>
  <c r="K619" s="1"/>
  <c r="W445"/>
  <c r="K618" s="1"/>
  <c r="W444"/>
  <c r="H617" s="1"/>
  <c r="K617" s="1"/>
  <c r="I444"/>
  <c r="W443"/>
  <c r="H616" s="1"/>
  <c r="K616" s="1"/>
  <c r="M620" s="1"/>
  <c r="I443"/>
  <c r="I447" s="1"/>
  <c r="I434"/>
  <c r="K613" s="1"/>
  <c r="I428"/>
  <c r="I435" s="1"/>
  <c r="I414"/>
  <c r="K609" s="1"/>
  <c r="W401"/>
  <c r="W400"/>
  <c r="I400"/>
  <c r="I402" s="1"/>
  <c r="W397"/>
  <c r="W396"/>
  <c r="I396"/>
  <c r="I398" s="1"/>
  <c r="W393"/>
  <c r="W392"/>
  <c r="I392"/>
  <c r="I394" s="1"/>
  <c r="W389"/>
  <c r="W388"/>
  <c r="I388"/>
  <c r="I390" s="1"/>
  <c r="W385"/>
  <c r="W384"/>
  <c r="I384"/>
  <c r="I386" s="1"/>
  <c r="W381"/>
  <c r="W380"/>
  <c r="I380"/>
  <c r="I382" s="1"/>
  <c r="W377"/>
  <c r="W376"/>
  <c r="I376"/>
  <c r="I378" s="1"/>
  <c r="W373"/>
  <c r="W372"/>
  <c r="I372"/>
  <c r="I374" s="1"/>
  <c r="I403" s="1"/>
  <c r="W366"/>
  <c r="W365"/>
  <c r="I365"/>
  <c r="I367" s="1"/>
  <c r="W362"/>
  <c r="K608" s="1"/>
  <c r="W361"/>
  <c r="H607" s="1"/>
  <c r="K607" s="1"/>
  <c r="M609" s="1"/>
  <c r="I361"/>
  <c r="I363" s="1"/>
  <c r="I368" s="1"/>
  <c r="I350"/>
  <c r="K602" s="1"/>
  <c r="W341"/>
  <c r="W340"/>
  <c r="I340"/>
  <c r="W339"/>
  <c r="I339"/>
  <c r="W338"/>
  <c r="I338"/>
  <c r="I342" s="1"/>
  <c r="W334"/>
  <c r="W333"/>
  <c r="I333"/>
  <c r="W332"/>
  <c r="I332"/>
  <c r="W331"/>
  <c r="I331"/>
  <c r="I335" s="1"/>
  <c r="W327"/>
  <c r="W326"/>
  <c r="I326"/>
  <c r="W325"/>
  <c r="I325"/>
  <c r="W324"/>
  <c r="I324"/>
  <c r="I328" s="1"/>
  <c r="W320"/>
  <c r="W319"/>
  <c r="I319"/>
  <c r="W318"/>
  <c r="I318"/>
  <c r="W317"/>
  <c r="I317"/>
  <c r="I321" s="1"/>
  <c r="W313"/>
  <c r="K601" s="1"/>
  <c r="W312"/>
  <c r="H599" s="1"/>
  <c r="K599" s="1"/>
  <c r="I312"/>
  <c r="W311"/>
  <c r="H598" s="1"/>
  <c r="K598" s="1"/>
  <c r="I311"/>
  <c r="W310"/>
  <c r="H597" s="1"/>
  <c r="K597" s="1"/>
  <c r="K600" s="1"/>
  <c r="M602" s="1"/>
  <c r="I310"/>
  <c r="I314" s="1"/>
  <c r="I343" s="1"/>
  <c r="I351" s="1"/>
  <c r="I303"/>
  <c r="K595" s="1"/>
  <c r="W297"/>
  <c r="W296"/>
  <c r="I296"/>
  <c r="W295"/>
  <c r="I295"/>
  <c r="W294"/>
  <c r="I294"/>
  <c r="I298" s="1"/>
  <c r="W291"/>
  <c r="K594" s="1"/>
  <c r="W290"/>
  <c r="H592" s="1"/>
  <c r="K592" s="1"/>
  <c r="I290"/>
  <c r="W289"/>
  <c r="H591" s="1"/>
  <c r="K591" s="1"/>
  <c r="I289"/>
  <c r="W288"/>
  <c r="H590" s="1"/>
  <c r="K590" s="1"/>
  <c r="K593" s="1"/>
  <c r="M595" s="1"/>
  <c r="I288"/>
  <c r="I292" s="1"/>
  <c r="I299" s="1"/>
  <c r="I304" s="1"/>
  <c r="I279"/>
  <c r="K588" s="1"/>
  <c r="W271"/>
  <c r="W270"/>
  <c r="I270"/>
  <c r="W269"/>
  <c r="I269"/>
  <c r="W268"/>
  <c r="I268"/>
  <c r="I272" s="1"/>
  <c r="W265"/>
  <c r="W264"/>
  <c r="I264"/>
  <c r="W263"/>
  <c r="I263"/>
  <c r="W262"/>
  <c r="I262"/>
  <c r="I266" s="1"/>
  <c r="W259"/>
  <c r="W258"/>
  <c r="I258"/>
  <c r="W257"/>
  <c r="I257"/>
  <c r="W256"/>
  <c r="I256"/>
  <c r="I260" s="1"/>
  <c r="W253"/>
  <c r="W252"/>
  <c r="I252"/>
  <c r="W251"/>
  <c r="I251"/>
  <c r="W250"/>
  <c r="I250"/>
  <c r="I254" s="1"/>
  <c r="W247"/>
  <c r="W246"/>
  <c r="I246"/>
  <c r="W245"/>
  <c r="I245"/>
  <c r="W244"/>
  <c r="I244"/>
  <c r="I248" s="1"/>
  <c r="W241"/>
  <c r="W240"/>
  <c r="I240"/>
  <c r="W239"/>
  <c r="I239"/>
  <c r="W238"/>
  <c r="I238"/>
  <c r="I242" s="1"/>
  <c r="W235"/>
  <c r="W234"/>
  <c r="I234"/>
  <c r="W233"/>
  <c r="I233"/>
  <c r="W232"/>
  <c r="I232"/>
  <c r="I236" s="1"/>
  <c r="W229"/>
  <c r="W228"/>
  <c r="I228"/>
  <c r="W227"/>
  <c r="I227"/>
  <c r="W226"/>
  <c r="I226"/>
  <c r="I230" s="1"/>
  <c r="W223"/>
  <c r="W222"/>
  <c r="I222"/>
  <c r="W221"/>
  <c r="I221"/>
  <c r="W220"/>
  <c r="I220"/>
  <c r="I224" s="1"/>
  <c r="W217"/>
  <c r="K587" s="1"/>
  <c r="W216"/>
  <c r="H585" s="1"/>
  <c r="K585" s="1"/>
  <c r="I216"/>
  <c r="W215"/>
  <c r="H584" s="1"/>
  <c r="K584" s="1"/>
  <c r="I215"/>
  <c r="W214"/>
  <c r="H583" s="1"/>
  <c r="K583" s="1"/>
  <c r="K586" s="1"/>
  <c r="M588" s="1"/>
  <c r="I214"/>
  <c r="I218" s="1"/>
  <c r="I273" s="1"/>
  <c r="I280" s="1"/>
  <c r="I205"/>
  <c r="K581" s="1"/>
  <c r="W197"/>
  <c r="W196"/>
  <c r="I196"/>
  <c r="W195"/>
  <c r="I195"/>
  <c r="W194"/>
  <c r="I194"/>
  <c r="I198" s="1"/>
  <c r="W191"/>
  <c r="W190"/>
  <c r="I190"/>
  <c r="W189"/>
  <c r="I189"/>
  <c r="W188"/>
  <c r="I188"/>
  <c r="I192" s="1"/>
  <c r="W185"/>
  <c r="W184"/>
  <c r="I184"/>
  <c r="W183"/>
  <c r="I183"/>
  <c r="W182"/>
  <c r="I182"/>
  <c r="I186" s="1"/>
  <c r="W179"/>
  <c r="W178"/>
  <c r="I178"/>
  <c r="W177"/>
  <c r="I177"/>
  <c r="W176"/>
  <c r="I176"/>
  <c r="I180" s="1"/>
  <c r="W173"/>
  <c r="W172"/>
  <c r="I172"/>
  <c r="W171"/>
  <c r="I171"/>
  <c r="W170"/>
  <c r="I170"/>
  <c r="I174" s="1"/>
  <c r="W167"/>
  <c r="W166"/>
  <c r="I166"/>
  <c r="W165"/>
  <c r="I165"/>
  <c r="W164"/>
  <c r="I164"/>
  <c r="I168" s="1"/>
  <c r="W161"/>
  <c r="W160"/>
  <c r="I160"/>
  <c r="W159"/>
  <c r="I159"/>
  <c r="W158"/>
  <c r="I158"/>
  <c r="I162" s="1"/>
  <c r="W155"/>
  <c r="W154"/>
  <c r="I154"/>
  <c r="W153"/>
  <c r="I153"/>
  <c r="W152"/>
  <c r="I152"/>
  <c r="I156" s="1"/>
  <c r="W149"/>
  <c r="W148"/>
  <c r="I148"/>
  <c r="W147"/>
  <c r="I147"/>
  <c r="W146"/>
  <c r="I146"/>
  <c r="I150" s="1"/>
  <c r="W143"/>
  <c r="K580" s="1"/>
  <c r="W142"/>
  <c r="H578" s="1"/>
  <c r="K578" s="1"/>
  <c r="I142"/>
  <c r="W141"/>
  <c r="H577" s="1"/>
  <c r="K577" s="1"/>
  <c r="I141"/>
  <c r="W140"/>
  <c r="H576" s="1"/>
  <c r="K576" s="1"/>
  <c r="K579" s="1"/>
  <c r="M581" s="1"/>
  <c r="M603" s="1"/>
  <c r="I140"/>
  <c r="I144" s="1"/>
  <c r="I199" s="1"/>
  <c r="N127"/>
  <c r="H127"/>
  <c r="D574" s="1"/>
  <c r="I122"/>
  <c r="I115"/>
  <c r="I117" s="1"/>
  <c r="I111"/>
  <c r="I113" s="1"/>
  <c r="I107"/>
  <c r="I109" s="1"/>
  <c r="I103"/>
  <c r="I105" s="1"/>
  <c r="I99"/>
  <c r="I101" s="1"/>
  <c r="I118" s="1"/>
  <c r="K571" s="1"/>
  <c r="I93"/>
  <c r="I95" s="1"/>
  <c r="I89"/>
  <c r="I91" s="1"/>
  <c r="I85"/>
  <c r="I87" s="1"/>
  <c r="I96" s="1"/>
  <c r="K570" s="1"/>
  <c r="I80"/>
  <c r="I82" s="1"/>
  <c r="K569" s="1"/>
  <c r="I76"/>
  <c r="I75"/>
  <c r="I74"/>
  <c r="I72"/>
  <c r="H27"/>
  <c r="H26"/>
  <c r="L26" s="1"/>
  <c r="M24"/>
  <c r="E33" s="1"/>
  <c r="L24"/>
  <c r="V22"/>
  <c r="M22"/>
  <c r="K22"/>
  <c r="I22"/>
  <c r="O22" s="1"/>
  <c r="V20"/>
  <c r="M20"/>
  <c r="K20"/>
  <c r="I20"/>
  <c r="O20" s="1"/>
  <c r="F16"/>
  <c r="H73" s="1"/>
  <c r="I73" s="1"/>
  <c r="F8"/>
  <c r="C8" i="2" l="1"/>
  <c r="D24"/>
  <c r="F24" s="1"/>
  <c r="I78" i="1"/>
  <c r="I206"/>
  <c r="I352" s="1"/>
  <c r="M199"/>
  <c r="M205" s="1"/>
  <c r="M273" s="1"/>
  <c r="M279" s="1"/>
  <c r="M299" s="1"/>
  <c r="M303" s="1"/>
  <c r="M343" s="1"/>
  <c r="I415"/>
  <c r="M368"/>
  <c r="I476"/>
  <c r="I488" s="1"/>
  <c r="K623"/>
  <c r="K624"/>
  <c r="K625"/>
  <c r="K626"/>
  <c r="I558"/>
  <c r="K627" s="1"/>
  <c r="I16"/>
  <c r="V16"/>
  <c r="I26"/>
  <c r="I27" s="1"/>
  <c r="J26"/>
  <c r="L28" s="1"/>
  <c r="M403"/>
  <c r="M613"/>
  <c r="M350"/>
  <c r="M414"/>
  <c r="M435" s="1"/>
  <c r="M447" s="1"/>
  <c r="M454" s="1"/>
  <c r="M461" s="1"/>
  <c r="M468" s="1"/>
  <c r="M475" s="1"/>
  <c r="M487" s="1"/>
  <c r="M504" s="1"/>
  <c r="M514" s="1"/>
  <c r="M524" s="1"/>
  <c r="M529" s="1"/>
  <c r="M536" s="1"/>
  <c r="M543" s="1"/>
  <c r="M550" s="1"/>
  <c r="M557" s="1"/>
  <c r="D27" i="2" l="1"/>
  <c r="L27" i="1"/>
  <c r="J27"/>
  <c r="M16"/>
  <c r="K16"/>
  <c r="K568"/>
  <c r="I123"/>
  <c r="M571" s="1"/>
  <c r="M630" s="1"/>
  <c r="M78"/>
  <c r="M82" s="1"/>
  <c r="M96" s="1"/>
  <c r="M118" s="1"/>
  <c r="M122" s="1"/>
  <c r="O16"/>
  <c r="O23" s="1"/>
  <c r="I559"/>
  <c r="M627"/>
  <c r="M628" s="1"/>
  <c r="M631" s="1"/>
  <c r="I560"/>
  <c r="O27" l="1"/>
  <c r="O26"/>
  <c r="O30" s="1"/>
  <c r="J564" l="1"/>
  <c r="O31"/>
  <c r="J565" s="1"/>
  <c r="M633" s="1"/>
  <c r="O33" l="1"/>
  <c r="J566"/>
  <c r="O571" s="1"/>
  <c r="O581" s="1"/>
  <c r="O588" s="1"/>
  <c r="O595" s="1"/>
  <c r="O602" s="1"/>
  <c r="O609" s="1"/>
  <c r="O613" s="1"/>
  <c r="O620" s="1"/>
  <c r="O627" s="1"/>
  <c r="Q125" l="1"/>
  <c r="Q121"/>
  <c r="Q78"/>
  <c r="I69"/>
  <c r="Q122" l="1"/>
  <c r="Q118"/>
  <c r="Q96"/>
  <c r="Q82"/>
  <c r="J572"/>
  <c r="J127"/>
  <c r="Q127" s="1"/>
  <c r="J126"/>
  <c r="Q126" s="1"/>
  <c r="J573" l="1"/>
  <c r="Q581" s="1"/>
  <c r="Q588" s="1"/>
  <c r="Q595" s="1"/>
  <c r="Q602" s="1"/>
  <c r="I137"/>
  <c r="J574"/>
  <c r="Q609" s="1"/>
  <c r="Q613" s="1"/>
  <c r="Q620" s="1"/>
  <c r="Q627" s="1"/>
  <c r="M632" s="1"/>
  <c r="M634" s="1"/>
  <c r="O634" s="1"/>
  <c r="I357"/>
  <c r="Q557" l="1"/>
  <c r="Q556"/>
  <c r="Q550"/>
  <c r="Q543"/>
  <c r="Q536"/>
  <c r="Q529"/>
  <c r="Q524"/>
  <c r="Q514"/>
  <c r="Q504"/>
  <c r="Q487"/>
  <c r="Q486"/>
  <c r="Q475"/>
  <c r="Q468"/>
  <c r="Q461"/>
  <c r="Q454"/>
  <c r="Q447"/>
  <c r="Q435"/>
  <c r="Q434"/>
  <c r="Q414"/>
  <c r="Q413"/>
  <c r="Q403"/>
  <c r="Q368"/>
  <c r="Q350"/>
  <c r="Q349"/>
  <c r="Q343"/>
  <c r="Q303"/>
  <c r="Q302"/>
  <c r="Q299"/>
  <c r="Q279"/>
  <c r="Q278"/>
  <c r="Q273"/>
  <c r="Q205"/>
  <c r="Q204"/>
  <c r="Q199"/>
  <c r="I211" l="1"/>
  <c r="Q206"/>
  <c r="I285"/>
  <c r="Q280"/>
  <c r="I306"/>
  <c r="Q304"/>
  <c r="Q352"/>
  <c r="Q351"/>
  <c r="I424"/>
  <c r="Q415"/>
  <c r="I439"/>
  <c r="Q436"/>
  <c r="I495"/>
  <c r="Q488"/>
  <c r="Q559"/>
  <c r="Q558"/>
</calcChain>
</file>

<file path=xl/comments1.xml><?xml version="1.0" encoding="utf-8"?>
<comments xmlns="http://schemas.openxmlformats.org/spreadsheetml/2006/main">
  <authors>
    <author>Autore</author>
  </authors>
  <commentList>
    <comment ref="A8" authorId="0">
      <text>
        <r>
          <rPr>
            <b/>
            <sz val="8"/>
            <color indexed="8"/>
            <rFont val="Times New Roman"/>
            <family val="1"/>
          </rPr>
          <t xml:space="preserve">a)  Azienda agraria;
b)  Covitti ed educandati annessi;
c1)  Ist. Verticalizzati 
c2) Ist. con almeno 2 punti di        
       erogaz. del servizio; 
c3) Ist. di II gr aggr. ad Ist. Tec., Prof.li e ISA 
       con lab. e/o reparti di lavorazione;
d)  Istituz. non rientranti nella lettera c).
</t>
        </r>
      </text>
    </comment>
  </commentList>
</comments>
</file>

<file path=xl/sharedStrings.xml><?xml version="1.0" encoding="utf-8"?>
<sst xmlns="http://schemas.openxmlformats.org/spreadsheetml/2006/main" count="1247" uniqueCount="379">
  <si>
    <t>CALCOLO FIS (FONDI CONTRATTUALI) DA 1/1/2008 - CCNL 2006/2009 (29/11/2007)</t>
  </si>
  <si>
    <t>Proposta di una "bozza" di bilancio preventivo ad uso delle RSU</t>
  </si>
  <si>
    <t>1)</t>
  </si>
  <si>
    <t xml:space="preserve"> DETERMINAZIONE DEL FIS A DISPOSIZIONE PER LA CONTRATTAZIONE D'ISTITUTO</t>
  </si>
  <si>
    <t>Inserire codice</t>
  </si>
  <si>
    <t>a</t>
  </si>
  <si>
    <t>Istituti con Aziende agrarie</t>
  </si>
  <si>
    <t>Istituz. Scolastica</t>
  </si>
  <si>
    <t>b</t>
  </si>
  <si>
    <t>Convitti ed educandati annessi</t>
  </si>
  <si>
    <t>Tipologia (codice)</t>
  </si>
  <si>
    <t>c2</t>
  </si>
  <si>
    <t>c</t>
  </si>
  <si>
    <t>Codice errato</t>
  </si>
  <si>
    <r>
      <t xml:space="preserve">ONERI RFLESSI  </t>
    </r>
    <r>
      <rPr>
        <b/>
        <sz val="8"/>
        <rFont val="Arial"/>
        <family val="2"/>
      </rPr>
      <t>(1)</t>
    </r>
  </si>
  <si>
    <t>c1</t>
  </si>
  <si>
    <t>Istituto Verticalizzato</t>
  </si>
  <si>
    <t xml:space="preserve">Numero dipendenti in organico </t>
  </si>
  <si>
    <r>
      <t xml:space="preserve">IMPORTO PRO CAPITE                   LORDO PER DIPENDENTE PIU'  ONERI RIFLESSI         </t>
    </r>
    <r>
      <rPr>
        <b/>
        <sz val="7"/>
        <rFont val="Arial"/>
        <family val="2"/>
      </rPr>
      <t>(1)</t>
    </r>
  </si>
  <si>
    <t xml:space="preserve">TOTALE      LORDO  PIU' TOTALE ONERI RIFLESSI            </t>
  </si>
  <si>
    <t>Ritenute INPDAP            a carico dell'Amm.ne  (24,20% del netto)</t>
  </si>
  <si>
    <t>Ritenute        IRAP                   a  carico dell'Amm.ne  (8,50% del netto)</t>
  </si>
  <si>
    <r>
      <t xml:space="preserve">TOTALE   AL NETTO DEGLI ONERI RIFLESSI       </t>
    </r>
    <r>
      <rPr>
        <b/>
        <sz val="7"/>
        <rFont val="Arial"/>
        <family val="2"/>
      </rPr>
      <t>(2)</t>
    </r>
  </si>
  <si>
    <t>Ist. con almeno 2 punti di erogaz. del servizio</t>
  </si>
  <si>
    <t xml:space="preserve">di diritto nell'anno scolastico </t>
  </si>
  <si>
    <t>c3</t>
  </si>
  <si>
    <t>Ist. II gr aggr. con laboratori / reparti</t>
  </si>
  <si>
    <t>di riferimento</t>
  </si>
  <si>
    <t>c4</t>
  </si>
  <si>
    <t xml:space="preserve">A) DOCENTI </t>
  </si>
  <si>
    <t>N°</t>
  </si>
  <si>
    <t>c5</t>
  </si>
  <si>
    <t>B) EDUCATORI</t>
  </si>
  <si>
    <t>d</t>
  </si>
  <si>
    <t>Istituzioni non rientranti nella lettera c)</t>
  </si>
  <si>
    <t>C) ATA</t>
  </si>
  <si>
    <t>e</t>
  </si>
  <si>
    <t>TOTALE</t>
  </si>
  <si>
    <t xml:space="preserve">Numero docenti in organico </t>
  </si>
  <si>
    <t>di diritto nell'anno scolastico di</t>
  </si>
  <si>
    <t>riferimento (solo Media Superiore)</t>
  </si>
  <si>
    <t>Per ciascun punto di erogazione</t>
  </si>
  <si>
    <t>del servizio scolastico (3) N°</t>
  </si>
  <si>
    <t xml:space="preserve">TOTALE </t>
  </si>
  <si>
    <t xml:space="preserve">        SUDDIVISIONE DEI FINANZIAMENTI RELATIVI ALL'A.S.</t>
  </si>
  <si>
    <t>dal</t>
  </si>
  <si>
    <t>al</t>
  </si>
  <si>
    <t xml:space="preserve">Quote relative all'anno scolastico </t>
  </si>
  <si>
    <t>1a</t>
  </si>
  <si>
    <t>4/12</t>
  </si>
  <si>
    <t>2a</t>
  </si>
  <si>
    <t>8/12</t>
  </si>
  <si>
    <t xml:space="preserve">Residuo FIS da anno precedente - risparmi di spesa </t>
  </si>
  <si>
    <t>Passivo FIS da anno precedente (disavanzo di spesa)</t>
  </si>
  <si>
    <t>FONDO DI RISERVA (MASSIMO 5%) - ART. 2, COMMA 7, D.I.  N. 44/2000</t>
  </si>
  <si>
    <t>=</t>
  </si>
  <si>
    <t>??</t>
  </si>
  <si>
    <t>TOTALE FIS A.S.</t>
  </si>
  <si>
    <t>PER I COMPENSI ACCESSORI (personale interno)</t>
  </si>
  <si>
    <t>/</t>
  </si>
  <si>
    <t>2) COMPENSI ORARI LORDI PER ATTIVITA' AGGIUNTIVE</t>
  </si>
  <si>
    <t>CCNL 29/11/2007</t>
  </si>
  <si>
    <t>Ore aggiuntive</t>
  </si>
  <si>
    <t>Personale docente</t>
  </si>
  <si>
    <t>Per corsi  di recupero</t>
  </si>
  <si>
    <t>Per attività di  insegnamen.</t>
  </si>
  <si>
    <t>Per attività di non  insegnamen.</t>
  </si>
  <si>
    <t>di ogni ordine e</t>
  </si>
  <si>
    <t>grado di istruzione</t>
  </si>
  <si>
    <t>Personale ATA</t>
  </si>
  <si>
    <t>Diurne</t>
  </si>
  <si>
    <t>Notture o festive</t>
  </si>
  <si>
    <t>Notturne e festive</t>
  </si>
  <si>
    <t>Coll. Scolastici</t>
  </si>
  <si>
    <t>Ass. Amm./Tecnici</t>
  </si>
  <si>
    <t>Coord. Amm/Tec.</t>
  </si>
  <si>
    <t>Direttori SGA</t>
  </si>
  <si>
    <r>
      <t xml:space="preserve">1) </t>
    </r>
    <r>
      <rPr>
        <sz val="8"/>
        <rFont val="Arial"/>
        <family val="2"/>
      </rPr>
      <t xml:space="preserve">Cifra che si ottiene dall'importo utilizzabile per il compenso accessorio maggiorato con gli "oneri riflessi". </t>
    </r>
  </si>
  <si>
    <t>Vale a dire: LORDO + Ritenute inpdap a carico dell'Amm.ne (24,2%) + Ritenute Irap a carico dell'Amm.ne (8,5%). Tali</t>
  </si>
  <si>
    <t>importi sono quelli che pervengono alle singole scuole, da cui il DSGA deve scorporare gli "oneri riflessi" .</t>
  </si>
  <si>
    <r>
      <t xml:space="preserve">2) </t>
    </r>
    <r>
      <rPr>
        <sz val="8"/>
        <rFont val="Arial"/>
        <family val="2"/>
      </rPr>
      <t>Cifra che rappresenta il finanziamento utilizzabile per la determinazione dei salari accessori in sede di contratto</t>
    </r>
  </si>
  <si>
    <t xml:space="preserve">d'istituto. Gli importi determinati, poi, per ogni dipendente sono al lordo delle ritenute Inpdap a carico del lavoratore, </t>
  </si>
  <si>
    <t xml:space="preserve">pari al 9,15% e al lordo delle ritenute erariali (Irpef) che dipendono dal reddito annuo e dalle detrazioni fiscali </t>
  </si>
  <si>
    <t>pro capite.</t>
  </si>
  <si>
    <r>
      <t xml:space="preserve">3) </t>
    </r>
    <r>
      <rPr>
        <sz val="8"/>
        <rFont val="Arial"/>
        <family val="2"/>
      </rPr>
      <t xml:space="preserve">I punti di erogazione del servizio scolastico: sono rappresentati da: tutte le sedi di edifici scolastici (plessi), escluse </t>
    </r>
  </si>
  <si>
    <t xml:space="preserve">le succursali; i corsi serali; i centri territoriali EDA, scuole carcerarie di competenze dell'istituto scolastico autonomo, </t>
  </si>
  <si>
    <r>
      <t>che hanno un proprio distinto codice meccanografico</t>
    </r>
    <r>
      <rPr>
        <sz val="8"/>
        <rFont val="Arial"/>
        <family val="2"/>
      </rPr>
      <t xml:space="preserve">. </t>
    </r>
  </si>
  <si>
    <t>Per cui, ad esempio, se in un edificio scolstico di un istituto comprensivo coesistono la scuola dell'infanzia, la scuola</t>
  </si>
  <si>
    <r>
      <t xml:space="preserve">primaria e la scuola media (con tre distinti codici), </t>
    </r>
    <r>
      <rPr>
        <b/>
        <sz val="8"/>
        <rFont val="Arial"/>
        <family val="2"/>
      </rPr>
      <t>ciò corrisponde a tre punti di erogazione del servizio</t>
    </r>
    <r>
      <rPr>
        <sz val="8"/>
        <rFont val="Arial"/>
        <family val="2"/>
      </rPr>
      <t>.</t>
    </r>
  </si>
  <si>
    <t>3) COMPENSI ACCESSORI - AREA COMUNE (1)</t>
  </si>
  <si>
    <t>FIS inziale disponibile</t>
  </si>
  <si>
    <t>N°ore</t>
  </si>
  <si>
    <t>Comp. Orario</t>
  </si>
  <si>
    <t>Spettante</t>
  </si>
  <si>
    <t>Per il DSGA</t>
  </si>
  <si>
    <t xml:space="preserve"> (IDV - indennità di direzione variabile)</t>
  </si>
  <si>
    <t>Per tipologia d'Istituto</t>
  </si>
  <si>
    <t xml:space="preserve">Per complessità </t>
  </si>
  <si>
    <t>€ per</t>
  </si>
  <si>
    <t>diurne</t>
  </si>
  <si>
    <t>x</t>
  </si>
  <si>
    <t>nott. o fest.</t>
  </si>
  <si>
    <t>nott. e  fest.</t>
  </si>
  <si>
    <t>Forfetario</t>
  </si>
  <si>
    <t>Riporto Tot.</t>
  </si>
  <si>
    <t>FIS tot. residuo</t>
  </si>
  <si>
    <t>Per il docente Vicario</t>
  </si>
  <si>
    <t>Per i docenti utilizzati fuori ruolo (2)</t>
  </si>
  <si>
    <t xml:space="preserve">Docente 1  </t>
  </si>
  <si>
    <t>Amoroso</t>
  </si>
  <si>
    <t>TOTALE 1</t>
  </si>
  <si>
    <t xml:space="preserve">Docente 2  </t>
  </si>
  <si>
    <t>Taddei - Rossini</t>
  </si>
  <si>
    <t>TOTALE 2</t>
  </si>
  <si>
    <t>Docente 3</t>
  </si>
  <si>
    <t>TOTALE 3</t>
  </si>
  <si>
    <t>TOTALE (1+2+3)</t>
  </si>
  <si>
    <t>Altri</t>
  </si>
  <si>
    <t>Descrizione</t>
  </si>
  <si>
    <t>Personale 1</t>
  </si>
  <si>
    <t>Personale 2</t>
  </si>
  <si>
    <t>Personale 3</t>
  </si>
  <si>
    <t>Personale 4</t>
  </si>
  <si>
    <t>TOTALE 4</t>
  </si>
  <si>
    <t>Personale 5</t>
  </si>
  <si>
    <t>TOTALE 5</t>
  </si>
  <si>
    <t>TOTALE (1+2+3+4+5)</t>
  </si>
  <si>
    <t>Altre attività di area comune</t>
  </si>
  <si>
    <t>Sito Web</t>
  </si>
  <si>
    <t>2)</t>
  </si>
  <si>
    <t>FIS Tot. iniz.</t>
  </si>
  <si>
    <t>TOTALE (1+2)</t>
  </si>
  <si>
    <t>FIS Tot. residuo</t>
  </si>
  <si>
    <t>TOTALE PER AREA COMUNE</t>
  </si>
  <si>
    <t>FIS RIMANENTE PER COMPENSI PER SPECIFICHE AREE (area ATA e area DOCENTI)</t>
  </si>
  <si>
    <t>FIS  ATA  ( % stabilita in contrattaz.)</t>
  </si>
  <si>
    <r>
      <t xml:space="preserve">Correz. </t>
    </r>
    <r>
      <rPr>
        <b/>
        <sz val="8"/>
        <rFont val="Arial"/>
        <family val="2"/>
      </rPr>
      <t>(+/-)</t>
    </r>
  </si>
  <si>
    <t>FIS  DOCENTI  ( % stabilita in contrattaz.)</t>
  </si>
  <si>
    <r>
      <t xml:space="preserve">1) </t>
    </r>
    <r>
      <rPr>
        <sz val="8"/>
        <rFont val="Arial"/>
        <family val="2"/>
      </rPr>
      <t xml:space="preserve">A nostro avviso fa parte di tale area  tutto quel personale la cui attività,  incentivabile con il FIS, si colloca </t>
    </r>
  </si>
  <si>
    <t>nell'ambito dell' utilità generale, non speficamente di area docente o area Ata. Ovviamente il contratto d'istituto può</t>
  </si>
  <si>
    <t>autonomamente valutare l'inserimento di alcune, piuttosto che altre, attività nell'area comune.</t>
  </si>
  <si>
    <r>
      <t xml:space="preserve">2) </t>
    </r>
    <r>
      <rPr>
        <sz val="8"/>
        <rFont val="Arial"/>
        <family val="2"/>
      </rPr>
      <t>Tale personale, proprio per la sua specificità, non può esssere interamente classificato come Ata o come Docente,</t>
    </r>
  </si>
  <si>
    <t>pertanto, a nostro avviso, deve sssere compreso nell'area comune (esempio: personale addetto alle biblioteche).</t>
  </si>
  <si>
    <t>4-A) COMPENSI ACCESSORI PERSONALE - AREA ATA</t>
  </si>
  <si>
    <t>FIS iniziale disponibile per area ATA</t>
  </si>
  <si>
    <t>Personale Ass. Amm.ivo</t>
  </si>
  <si>
    <t>Ass. Amm.ivo 1</t>
  </si>
  <si>
    <t>A</t>
  </si>
  <si>
    <t>B</t>
  </si>
  <si>
    <t>C</t>
  </si>
  <si>
    <t>D</t>
  </si>
  <si>
    <t>Ass. Amm.ivo 2</t>
  </si>
  <si>
    <t>Ass. Amm.ivo 3</t>
  </si>
  <si>
    <t>Ass. Amm.ivo 4</t>
  </si>
  <si>
    <t>Ass. Amm.ivo 5</t>
  </si>
  <si>
    <t>Ass. Amm.ivo 6</t>
  </si>
  <si>
    <t>Ass. Amm.ivo 7</t>
  </si>
  <si>
    <t>Ass. Amm.ivo 8</t>
  </si>
  <si>
    <t>Ass. Amm.ivo 9</t>
  </si>
  <si>
    <t>Ass. Amm.ivo 10</t>
  </si>
  <si>
    <t>TOTALE (1+2+3+4+5+6+7+8+9+10)</t>
  </si>
  <si>
    <t>FIS Ata resid.</t>
  </si>
  <si>
    <t>Altre attività - personale Ass. Amm.ivo</t>
  </si>
  <si>
    <t>Per supporto progetto 1</t>
  </si>
  <si>
    <t>Per supporto progetto 2</t>
  </si>
  <si>
    <t>3)</t>
  </si>
  <si>
    <t>4)</t>
  </si>
  <si>
    <t>FIS Ata iniz.</t>
  </si>
  <si>
    <t>TOTALE (1+2+3+4)</t>
  </si>
  <si>
    <t>TOTALE FIS PER ASS. AMM.IVI</t>
  </si>
  <si>
    <t>Controllo</t>
  </si>
  <si>
    <t>Ok</t>
  </si>
  <si>
    <t>4-B) COMPENSI ACCESSORI PERSONALE - AREA ATA</t>
  </si>
  <si>
    <t>FIS residuo disponibile per area ATA</t>
  </si>
  <si>
    <t>Personale tecnico</t>
  </si>
  <si>
    <t>Ass. Tecnico 1</t>
  </si>
  <si>
    <t>Ass. Tecnico 2</t>
  </si>
  <si>
    <t>Ass. Tecnico 3</t>
  </si>
  <si>
    <t>Ass. Tecnico 4</t>
  </si>
  <si>
    <t>Ass. Tecnico 5</t>
  </si>
  <si>
    <t>Ass. Tecnico 6</t>
  </si>
  <si>
    <t>Ass. Tecnico 7</t>
  </si>
  <si>
    <t>Ass. Tecnico 8</t>
  </si>
  <si>
    <t>Ass. Tecnico 9</t>
  </si>
  <si>
    <t>Ass. Tecnico 10</t>
  </si>
  <si>
    <t>Altre attività - personale Ass. Tecnico</t>
  </si>
  <si>
    <t>Per  laboratorio sperim. 1</t>
  </si>
  <si>
    <t>TOTALE FIS PER ASS. TECNICI</t>
  </si>
  <si>
    <t>4-C) COMPENSI ACCESSORI PERSONALE - AREA ATA</t>
  </si>
  <si>
    <t>Personale Coordinatore</t>
  </si>
  <si>
    <t>Coordinatore 1</t>
  </si>
  <si>
    <t>Coordinatore 2</t>
  </si>
  <si>
    <t>Altre attività - personale Coordinatore</t>
  </si>
  <si>
    <t>TOTALE FIS PER COORDINATORI</t>
  </si>
  <si>
    <t>4-D) COMPENSI ACCESSORI PERSONALE - AREA ATA</t>
  </si>
  <si>
    <t>Personale Coll. Scolastico</t>
  </si>
  <si>
    <t>Area di attività 1</t>
  </si>
  <si>
    <t>Aiuto all'handicap</t>
  </si>
  <si>
    <t>Numero di C.S</t>
  </si>
  <si>
    <t>Tot. ore aggiuntive</t>
  </si>
  <si>
    <t>Forfetario complessivo</t>
  </si>
  <si>
    <t>Area di attività 2</t>
  </si>
  <si>
    <t>Sostituzione assenti</t>
  </si>
  <si>
    <t>Area di attività 3</t>
  </si>
  <si>
    <t>Intensificazione</t>
  </si>
  <si>
    <t>Area di attività 4</t>
  </si>
  <si>
    <t>Straordinario</t>
  </si>
  <si>
    <t>Area di attività 5</t>
  </si>
  <si>
    <t>Altre attività - personale Coll. Scolastico</t>
  </si>
  <si>
    <t>Varie</t>
  </si>
  <si>
    <t>5)</t>
  </si>
  <si>
    <t>TOTALE FIS PER COLLAB. SCOLASTICI</t>
  </si>
  <si>
    <t>TOTALE FIS PER AREA ATA</t>
  </si>
  <si>
    <t>5) COMPENSI ACCESSORI PERSONALE - AREA DOCENTI</t>
  </si>
  <si>
    <t>Escluse attività di progetto e di insegnamento aggiuntivo</t>
  </si>
  <si>
    <t>FIS iniziale disponibile per area docenti</t>
  </si>
  <si>
    <t>5-A)</t>
  </si>
  <si>
    <t>Attività di collaborazione con il D.S.</t>
  </si>
  <si>
    <t>Collab. 1</t>
  </si>
  <si>
    <t xml:space="preserve"> Forfetario</t>
  </si>
  <si>
    <t>Collab. 2</t>
  </si>
  <si>
    <t>FIS Doc. resid.</t>
  </si>
  <si>
    <t>5-B)</t>
  </si>
  <si>
    <t>Attività di responsabilità non progettuali</t>
  </si>
  <si>
    <t>Docente 1</t>
  </si>
  <si>
    <t>Docente 2</t>
  </si>
  <si>
    <t>Docente 4</t>
  </si>
  <si>
    <t>Docente 5</t>
  </si>
  <si>
    <t>Docente 6</t>
  </si>
  <si>
    <t>TOTALE 6</t>
  </si>
  <si>
    <t>Docente 7</t>
  </si>
  <si>
    <t>TOTALE 7</t>
  </si>
  <si>
    <t>Docente 8</t>
  </si>
  <si>
    <t>TOTALE 8</t>
  </si>
  <si>
    <t>TOTALE (1+2+3+4+5+6+7+8)</t>
  </si>
  <si>
    <t>Altre attività personale docente</t>
  </si>
  <si>
    <t>Coord. Progetto 1</t>
  </si>
  <si>
    <t>Coord. Progetto 2</t>
  </si>
  <si>
    <t>Coord. Progetto 3</t>
  </si>
  <si>
    <t>Coord. Progetto 4</t>
  </si>
  <si>
    <t>6)</t>
  </si>
  <si>
    <t>7)</t>
  </si>
  <si>
    <t>8)</t>
  </si>
  <si>
    <t>9)</t>
  </si>
  <si>
    <t>FIS Doc. iniz.</t>
  </si>
  <si>
    <t>TOTALE (1+2+3+4+5+6+7+8+9)</t>
  </si>
  <si>
    <t>TOTALE AREA DOCENTI ATTIVITA' QUADRO 5</t>
  </si>
  <si>
    <t>6) COMPENSI ACCESSORI PERSONALE - AREA DOCENTI</t>
  </si>
  <si>
    <t>Attività di insegnamento -  corsi di recupero solo 2° grado</t>
  </si>
  <si>
    <t>FIS residuo disponibile per area docenti</t>
  </si>
  <si>
    <t>N°  tot. docenti impegnati</t>
  </si>
  <si>
    <t xml:space="preserve">N° tot. corsi </t>
  </si>
  <si>
    <t>N° tot. ore di recupero (docenza)</t>
  </si>
  <si>
    <t xml:space="preserve">Forfetario 1 per </t>
  </si>
  <si>
    <t>Coordinam. Corsi 1 e 2</t>
  </si>
  <si>
    <t xml:space="preserve">Forfetario 2 per </t>
  </si>
  <si>
    <t>Coordinam. Corsi 3 e 4</t>
  </si>
  <si>
    <t xml:space="preserve">Forfetario 3 per </t>
  </si>
  <si>
    <t>Coordinam. Corso 5</t>
  </si>
  <si>
    <t xml:space="preserve">Forfetario 4 per </t>
  </si>
  <si>
    <t xml:space="preserve">Forfetario 5 per </t>
  </si>
  <si>
    <t>TOTALE AREA DOCENTI ATTIVITA' QUADRO 6</t>
  </si>
  <si>
    <t>7) COMPENSI ACCESSORI PERSONALE - AREA DOCENTI</t>
  </si>
  <si>
    <t>Attività connessi ai progetti finanziati con FIS</t>
  </si>
  <si>
    <t>Progetto 1</t>
  </si>
  <si>
    <t>N° tot. ore di insegnamento</t>
  </si>
  <si>
    <t>N° tot. ore non di insegnamento</t>
  </si>
  <si>
    <t>Forfetario  per attività connessse</t>
  </si>
  <si>
    <t>Altro</t>
  </si>
  <si>
    <t>Progetto 2</t>
  </si>
  <si>
    <t>Progetto 3</t>
  </si>
  <si>
    <t>Progetto 4</t>
  </si>
  <si>
    <t>Progetto 5</t>
  </si>
  <si>
    <t>Altre attività personale docente (su progetti)</t>
  </si>
  <si>
    <t>TOTALE AREA DOCENTI ATTIVITA' QUADRO 7</t>
  </si>
  <si>
    <t>8) COMPENSI ACCESSORI PERSONALE - AREA DOCENTI</t>
  </si>
  <si>
    <t>VARI COMPENSI (attività agggiuntive non di insegnamento)</t>
  </si>
  <si>
    <t>8-A)</t>
  </si>
  <si>
    <t>Flessibilità</t>
  </si>
  <si>
    <t xml:space="preserve"> Tipo 1) N°  tot. docenti impegnati</t>
  </si>
  <si>
    <t>compenso individuale forfetario</t>
  </si>
  <si>
    <t>Tot.</t>
  </si>
  <si>
    <t xml:space="preserve"> Tipo 2) N°  tot. docenti impegnati</t>
  </si>
  <si>
    <t xml:space="preserve"> Tipo 3) N°  tot. docenti impegnati</t>
  </si>
  <si>
    <t>8-B)</t>
  </si>
  <si>
    <t>Disponibilità ad effettuare supplenze</t>
  </si>
  <si>
    <t>Ore</t>
  </si>
  <si>
    <t>Compenso</t>
  </si>
  <si>
    <t>sett.</t>
  </si>
  <si>
    <t>doc.</t>
  </si>
  <si>
    <t>TOTALE (1+2+3+4+5+6)</t>
  </si>
  <si>
    <t xml:space="preserve">8-C) </t>
  </si>
  <si>
    <t>Disponibilità ad effettuare gite d'istruzione</t>
  </si>
  <si>
    <t>giorni</t>
  </si>
  <si>
    <t>8-D)</t>
  </si>
  <si>
    <t>Attivita di aggiorn./formaz. (come discenti)</t>
  </si>
  <si>
    <t>N° tot. Docenti impegnati</t>
  </si>
  <si>
    <t>N° ore tot. aggior./formaz.</t>
  </si>
  <si>
    <t>Compenso individuale forfetario</t>
  </si>
  <si>
    <t>8-E)</t>
  </si>
  <si>
    <t>Altre attività</t>
  </si>
  <si>
    <t>Att.</t>
  </si>
  <si>
    <t>N° tot. ore di non insegnamento</t>
  </si>
  <si>
    <t xml:space="preserve">Forfetario  </t>
  </si>
  <si>
    <t>8-F)</t>
  </si>
  <si>
    <t>8-G)</t>
  </si>
  <si>
    <t>8-H)</t>
  </si>
  <si>
    <t>TOTALE AREA DOCENTI ATTIVITA' QUADRO 8</t>
  </si>
  <si>
    <t>TOTALE FIS PER AREA DOCENTI</t>
  </si>
  <si>
    <t>RIEPILOGO GENERALE</t>
  </si>
  <si>
    <t xml:space="preserve">FIS TOTALE </t>
  </si>
  <si>
    <t>RISERVA</t>
  </si>
  <si>
    <t xml:space="preserve">FIS TOTALE DISPONIBILE PER LA CONTRATTAZIONE </t>
  </si>
  <si>
    <t>IMPEGNO DI SPESA PER COMPENSI - AREA COMUNE</t>
  </si>
  <si>
    <t>TOTALE      area COMUNE</t>
  </si>
  <si>
    <t>Residuo su FIS Tot.</t>
  </si>
  <si>
    <t>Direttore SGA</t>
  </si>
  <si>
    <t>Docente Vicario</t>
  </si>
  <si>
    <t>Docenti utilizati fuori ruolo</t>
  </si>
  <si>
    <t>FIS DISPONIBILE PER AREA ATA E AREA DOCENTI</t>
  </si>
  <si>
    <t>FIS - ATA</t>
  </si>
  <si>
    <t>(+/-) importo correttivo</t>
  </si>
  <si>
    <t>FIS - DOCENTI</t>
  </si>
  <si>
    <t>4-A)</t>
  </si>
  <si>
    <t xml:space="preserve"> IMPEGNO DI SPESA PER AREA ATA - ASS. AMM.IVI</t>
  </si>
  <si>
    <t>TOTALE      area ATA ASS. AMM.</t>
  </si>
  <si>
    <t>Residuo su FIS ATA</t>
  </si>
  <si>
    <t xml:space="preserve">TOT. N° ORE DIURNE </t>
  </si>
  <si>
    <t>ad €</t>
  </si>
  <si>
    <t xml:space="preserve">TOT. N° ORE NOTTURNE o FESTIVE </t>
  </si>
  <si>
    <t xml:space="preserve">TOT. N° ORE NOTTURNE e FESTIVE </t>
  </si>
  <si>
    <t>TOT. PER ORE RETRIBUITE</t>
  </si>
  <si>
    <t>TOT. FORFETARIO</t>
  </si>
  <si>
    <t>ALTRI IMPEGNI DI SPESA</t>
  </si>
  <si>
    <t>4-B)</t>
  </si>
  <si>
    <t>IMPEGNO DI SPESA PER AREA ATA - ASS. TECNICI</t>
  </si>
  <si>
    <t>TOTALE      area ATA ASS. TEC.</t>
  </si>
  <si>
    <t xml:space="preserve">4-C) </t>
  </si>
  <si>
    <t xml:space="preserve"> IMPEGNO DI SPESA PER AREA ATA - COORDINATORI</t>
  </si>
  <si>
    <t>TOTALE      area ATA COORD.</t>
  </si>
  <si>
    <t>4-D)</t>
  </si>
  <si>
    <t>IMPEGNO DI SPESA PER AREA ATA - COLL. SCOLASTICI</t>
  </si>
  <si>
    <t>TOTALE      area ATA COLL. SC.</t>
  </si>
  <si>
    <t>Residuo FINALE su FIS ATA</t>
  </si>
  <si>
    <t>TOTALE AREA ATA (4A+4B+4C+4D)</t>
  </si>
  <si>
    <t xml:space="preserve">5) </t>
  </si>
  <si>
    <t>COMPENSI ACCESSORI PERSONALE - AREA DOCENTI</t>
  </si>
  <si>
    <t>TOTALE      area DOC. Quadro 5</t>
  </si>
  <si>
    <t>Residuo su FIS DOC.</t>
  </si>
  <si>
    <t xml:space="preserve">TOT. N° ORE DI NON INSEGNAMENTO </t>
  </si>
  <si>
    <t xml:space="preserve">6) </t>
  </si>
  <si>
    <t>TOTALE area DOC. quadro 6</t>
  </si>
  <si>
    <t xml:space="preserve">TOT. N° ORE DI INSEGNAMENTO </t>
  </si>
  <si>
    <t xml:space="preserve">7) </t>
  </si>
  <si>
    <t>TOTALE      area DOC. Quadro 7</t>
  </si>
  <si>
    <t xml:space="preserve">TOT. N° ORE DI  INSEGNAMENTO </t>
  </si>
  <si>
    <t>TOT. "ALTRO"</t>
  </si>
  <si>
    <t>TOT. Altre attività progettuali</t>
  </si>
  <si>
    <t>TOTALE      area DOC. Quadro 8</t>
  </si>
  <si>
    <t>Residuo  FINALE su FIS DOC.</t>
  </si>
  <si>
    <t>TOTALE AREA DOCENTI (5+6+7+8)</t>
  </si>
  <si>
    <t>TOTALE FIS IMPEGNATO - AREACOMUME</t>
  </si>
  <si>
    <t>TOTALE FIS IMPEGNATO - AREA ATA e AREA DOCENTI</t>
  </si>
  <si>
    <t xml:space="preserve">RESIDUO </t>
  </si>
  <si>
    <t>FONDO DI RISERVA</t>
  </si>
  <si>
    <t>TOTALE FIS</t>
  </si>
  <si>
    <t>perc.</t>
  </si>
  <si>
    <t>ata</t>
  </si>
  <si>
    <t>docenti</t>
  </si>
  <si>
    <t>media semplice</t>
  </si>
  <si>
    <t>ATA</t>
  </si>
  <si>
    <t>media retribuzione docenti</t>
  </si>
  <si>
    <t>non ins.</t>
  </si>
  <si>
    <t>ins.</t>
  </si>
  <si>
    <t>media</t>
  </si>
  <si>
    <t>medire retribuz. ATA</t>
  </si>
  <si>
    <t>media pesata</t>
  </si>
  <si>
    <t>media delle medie</t>
  </si>
  <si>
    <t>FIS + Incarichi spec.</t>
  </si>
</sst>
</file>

<file path=xl/styles.xml><?xml version="1.0" encoding="utf-8"?>
<styleSheet xmlns="http://schemas.openxmlformats.org/spreadsheetml/2006/main">
  <numFmts count="3">
    <numFmt numFmtId="164" formatCode="_-* #,##0.00_-;\-* #,##0.00_-;_-* \-??_-;_-@_-"/>
    <numFmt numFmtId="165" formatCode="0.0%"/>
    <numFmt numFmtId="166" formatCode="_-[$€-2]\ * #,##0.00_-;\-[$€-2]\ * #,##0.00_-;_-[$€-2]\ * &quot;-&quot;??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Times New Roman"/>
      <family val="1"/>
    </font>
    <font>
      <sz val="10"/>
      <name val="Arial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</fills>
  <borders count="7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1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5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5" fillId="0" borderId="5" xfId="0" applyFont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4" fillId="0" borderId="9" xfId="0" applyFont="1" applyBorder="1" applyAlignment="1" applyProtection="1">
      <alignment horizontal="center"/>
    </xf>
    <xf numFmtId="0" fontId="5" fillId="0" borderId="3" xfId="0" applyFont="1" applyBorder="1" applyProtection="1"/>
    <xf numFmtId="0" fontId="4" fillId="0" borderId="10" xfId="0" applyFont="1" applyBorder="1" applyProtection="1"/>
    <xf numFmtId="0" fontId="4" fillId="0" borderId="4" xfId="0" applyFont="1" applyBorder="1" applyProtection="1"/>
    <xf numFmtId="0" fontId="7" fillId="0" borderId="11" xfId="0" applyFont="1" applyBorder="1" applyAlignment="1" applyProtection="1">
      <alignment horizontal="center" vertical="top" wrapText="1"/>
    </xf>
    <xf numFmtId="0" fontId="7" fillId="0" borderId="12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center" vertical="top" wrapText="1"/>
    </xf>
    <xf numFmtId="0" fontId="5" fillId="0" borderId="5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2" borderId="7" xfId="0" applyFont="1" applyFill="1" applyBorder="1" applyProtection="1">
      <protection locked="0"/>
    </xf>
    <xf numFmtId="0" fontId="5" fillId="0" borderId="14" xfId="0" applyFont="1" applyBorder="1" applyProtection="1"/>
    <xf numFmtId="0" fontId="5" fillId="0" borderId="15" xfId="0" applyFont="1" applyBorder="1" applyProtection="1"/>
    <xf numFmtId="0" fontId="4" fillId="0" borderId="15" xfId="0" applyFont="1" applyBorder="1" applyProtection="1"/>
    <xf numFmtId="0" fontId="5" fillId="0" borderId="15" xfId="0" applyFont="1" applyBorder="1" applyAlignment="1" applyProtection="1">
      <alignment horizontal="right"/>
    </xf>
    <xf numFmtId="0" fontId="5" fillId="3" borderId="16" xfId="0" applyFont="1" applyFill="1" applyBorder="1" applyProtection="1"/>
    <xf numFmtId="4" fontId="5" fillId="0" borderId="17" xfId="0" applyNumberFormat="1" applyFont="1" applyBorder="1" applyAlignment="1" applyProtection="1">
      <alignment horizontal="center"/>
    </xf>
    <xf numFmtId="4" fontId="5" fillId="3" borderId="17" xfId="0" applyNumberFormat="1" applyFont="1" applyFill="1" applyBorder="1" applyAlignment="1" applyProtection="1">
      <alignment horizontal="center"/>
    </xf>
    <xf numFmtId="4" fontId="4" fillId="3" borderId="17" xfId="0" applyNumberFormat="1" applyFont="1" applyFill="1" applyBorder="1" applyAlignment="1" applyProtection="1">
      <alignment horizontal="center"/>
    </xf>
    <xf numFmtId="4" fontId="5" fillId="3" borderId="18" xfId="0" applyNumberFormat="1" applyFont="1" applyFill="1" applyBorder="1" applyAlignment="1" applyProtection="1">
      <alignment horizontal="right"/>
    </xf>
    <xf numFmtId="4" fontId="4" fillId="0" borderId="8" xfId="0" applyNumberFormat="1" applyFont="1" applyBorder="1" applyProtection="1"/>
    <xf numFmtId="4" fontId="5" fillId="0" borderId="8" xfId="0" applyNumberFormat="1" applyFont="1" applyBorder="1" applyProtection="1"/>
    <xf numFmtId="0" fontId="4" fillId="0" borderId="0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right"/>
    </xf>
    <xf numFmtId="1" fontId="4" fillId="0" borderId="0" xfId="0" applyNumberFormat="1" applyFont="1" applyProtection="1"/>
    <xf numFmtId="0" fontId="5" fillId="2" borderId="16" xfId="0" applyFont="1" applyFill="1" applyBorder="1" applyAlignment="1" applyProtection="1">
      <alignment horizontal="center"/>
      <protection locked="0"/>
    </xf>
    <xf numFmtId="4" fontId="4" fillId="0" borderId="19" xfId="0" applyNumberFormat="1" applyFont="1" applyBorder="1" applyProtection="1"/>
    <xf numFmtId="0" fontId="4" fillId="0" borderId="15" xfId="0" applyFont="1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right"/>
    </xf>
    <xf numFmtId="0" fontId="4" fillId="0" borderId="20" xfId="0" applyFont="1" applyBorder="1" applyProtection="1"/>
    <xf numFmtId="0" fontId="5" fillId="0" borderId="21" xfId="0" applyFont="1" applyFill="1" applyBorder="1" applyAlignment="1" applyProtection="1">
      <alignment horizontal="left"/>
    </xf>
    <xf numFmtId="0" fontId="6" fillId="2" borderId="22" xfId="0" applyFont="1" applyFill="1" applyBorder="1" applyAlignment="1" applyProtection="1">
      <alignment horizontal="center"/>
      <protection locked="0"/>
    </xf>
    <xf numFmtId="49" fontId="3" fillId="0" borderId="23" xfId="0" applyNumberFormat="1" applyFont="1" applyBorder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/>
    </xf>
    <xf numFmtId="0" fontId="4" fillId="0" borderId="23" xfId="0" applyFont="1" applyBorder="1" applyProtection="1"/>
    <xf numFmtId="4" fontId="5" fillId="0" borderId="23" xfId="0" applyNumberFormat="1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right"/>
    </xf>
    <xf numFmtId="0" fontId="5" fillId="0" borderId="5" xfId="0" applyFont="1" applyFill="1" applyBorder="1" applyProtection="1"/>
    <xf numFmtId="0" fontId="4" fillId="0" borderId="0" xfId="0" applyFont="1" applyFill="1" applyBorder="1" applyProtection="1"/>
    <xf numFmtId="0" fontId="4" fillId="0" borderId="25" xfId="0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0" fontId="4" fillId="0" borderId="6" xfId="0" applyFont="1" applyFill="1" applyBorder="1" applyProtection="1"/>
    <xf numFmtId="0" fontId="5" fillId="0" borderId="26" xfId="0" applyFont="1" applyBorder="1" applyAlignment="1" applyProtection="1">
      <alignment horizontal="left"/>
    </xf>
    <xf numFmtId="49" fontId="5" fillId="0" borderId="8" xfId="0" applyNumberFormat="1" applyFont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14" fontId="4" fillId="3" borderId="8" xfId="0" applyNumberFormat="1" applyFont="1" applyFill="1" applyBorder="1" applyAlignment="1" applyProtection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4" fontId="5" fillId="3" borderId="27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4" fontId="5" fillId="2" borderId="27" xfId="0" applyNumberFormat="1" applyFont="1" applyFill="1" applyBorder="1" applyAlignment="1" applyProtection="1">
      <alignment horizontal="right"/>
      <protection locked="0"/>
    </xf>
    <xf numFmtId="0" fontId="9" fillId="0" borderId="5" xfId="0" applyFont="1" applyBorder="1" applyProtection="1"/>
    <xf numFmtId="4" fontId="9" fillId="2" borderId="27" xfId="0" applyNumberFormat="1" applyFont="1" applyFill="1" applyBorder="1" applyAlignment="1" applyProtection="1">
      <alignment horizontal="right"/>
      <protection locked="0"/>
    </xf>
    <xf numFmtId="49" fontId="3" fillId="0" borderId="0" xfId="0" applyNumberFormat="1" applyFont="1" applyBorder="1" applyAlignment="1" applyProtection="1">
      <alignment horizontal="center"/>
    </xf>
    <xf numFmtId="10" fontId="5" fillId="2" borderId="8" xfId="0" applyNumberFormat="1" applyFont="1" applyFill="1" applyBorder="1" applyAlignment="1" applyProtection="1">
      <alignment horizontal="center"/>
      <protection locked="0"/>
    </xf>
    <xf numFmtId="0" fontId="4" fillId="0" borderId="14" xfId="0" applyFont="1" applyBorder="1" applyProtection="1"/>
    <xf numFmtId="0" fontId="4" fillId="0" borderId="28" xfId="0" applyFont="1" applyBorder="1" applyProtection="1"/>
    <xf numFmtId="0" fontId="3" fillId="0" borderId="29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center"/>
    </xf>
    <xf numFmtId="0" fontId="5" fillId="0" borderId="31" xfId="0" applyFont="1" applyBorder="1" applyAlignment="1" applyProtection="1">
      <alignment horizontal="left"/>
    </xf>
    <xf numFmtId="4" fontId="3" fillId="3" borderId="27" xfId="0" applyNumberFormat="1" applyFont="1" applyFill="1" applyBorder="1" applyAlignment="1" applyProtection="1">
      <alignment horizontal="right"/>
    </xf>
    <xf numFmtId="49" fontId="4" fillId="0" borderId="0" xfId="0" applyNumberFormat="1" applyFont="1" applyProtection="1"/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Protection="1"/>
    <xf numFmtId="0" fontId="4" fillId="0" borderId="21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</xf>
    <xf numFmtId="0" fontId="4" fillId="0" borderId="32" xfId="0" applyFont="1" applyBorder="1" applyAlignment="1" applyProtection="1">
      <alignment horizontal="center" vertical="top" wrapText="1"/>
    </xf>
    <xf numFmtId="4" fontId="5" fillId="0" borderId="33" xfId="0" applyNumberFormat="1" applyFont="1" applyFill="1" applyBorder="1" applyAlignment="1" applyProtection="1">
      <alignment horizontal="center"/>
    </xf>
    <xf numFmtId="4" fontId="5" fillId="0" borderId="34" xfId="0" applyNumberFormat="1" applyFont="1" applyFill="1" applyBorder="1" applyAlignment="1" applyProtection="1">
      <alignment horizontal="center"/>
    </xf>
    <xf numFmtId="4" fontId="5" fillId="0" borderId="35" xfId="0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8" xfId="0" applyFont="1" applyBorder="1" applyProtection="1"/>
    <xf numFmtId="0" fontId="4" fillId="0" borderId="39" xfId="0" applyFont="1" applyBorder="1" applyProtection="1"/>
    <xf numFmtId="0" fontId="4" fillId="0" borderId="40" xfId="0" applyFont="1" applyBorder="1" applyProtection="1"/>
    <xf numFmtId="4" fontId="5" fillId="0" borderId="41" xfId="0" applyNumberFormat="1" applyFont="1" applyFill="1" applyBorder="1" applyAlignment="1" applyProtection="1">
      <alignment horizontal="center"/>
    </xf>
    <xf numFmtId="4" fontId="5" fillId="0" borderId="8" xfId="0" applyNumberFormat="1" applyFont="1" applyFill="1" applyBorder="1" applyAlignment="1" applyProtection="1">
      <alignment horizontal="center"/>
    </xf>
    <xf numFmtId="4" fontId="5" fillId="0" borderId="7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6" fillId="0" borderId="3" xfId="0" applyFont="1" applyBorder="1" applyProtection="1"/>
    <xf numFmtId="4" fontId="5" fillId="3" borderId="27" xfId="0" applyNumberFormat="1" applyFont="1" applyFill="1" applyBorder="1" applyAlignment="1" applyProtection="1">
      <alignment horizontal="center"/>
    </xf>
    <xf numFmtId="0" fontId="4" fillId="0" borderId="34" xfId="0" applyFont="1" applyBorder="1" applyProtection="1"/>
    <xf numFmtId="0" fontId="4" fillId="0" borderId="42" xfId="0" applyFont="1" applyBorder="1" applyAlignment="1" applyProtection="1">
      <alignment horizontal="center"/>
    </xf>
    <xf numFmtId="0" fontId="5" fillId="0" borderId="10" xfId="0" applyFont="1" applyBorder="1" applyProtection="1"/>
    <xf numFmtId="0" fontId="5" fillId="0" borderId="0" xfId="0" applyFont="1" applyBorder="1" applyAlignment="1" applyProtection="1">
      <alignment horizontal="left"/>
    </xf>
    <xf numFmtId="0" fontId="5" fillId="0" borderId="43" xfId="0" applyFont="1" applyBorder="1" applyAlignment="1" applyProtection="1">
      <alignment horizontal="left"/>
    </xf>
    <xf numFmtId="164" fontId="5" fillId="3" borderId="7" xfId="0" applyNumberFormat="1" applyFont="1" applyFill="1" applyBorder="1" applyAlignment="1" applyProtection="1">
      <alignment horizontal="center"/>
    </xf>
    <xf numFmtId="2" fontId="4" fillId="3" borderId="8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</xf>
    <xf numFmtId="4" fontId="4" fillId="3" borderId="7" xfId="0" applyNumberFormat="1" applyFont="1" applyFill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4" fontId="4" fillId="2" borderId="44" xfId="0" applyNumberFormat="1" applyFont="1" applyFill="1" applyBorder="1" applyAlignment="1" applyProtection="1">
      <protection locked="0"/>
    </xf>
    <xf numFmtId="4" fontId="5" fillId="3" borderId="42" xfId="0" applyNumberFormat="1" applyFont="1" applyFill="1" applyBorder="1" applyAlignment="1" applyProtection="1"/>
    <xf numFmtId="0" fontId="4" fillId="0" borderId="45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4" fontId="4" fillId="3" borderId="18" xfId="0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right"/>
    </xf>
    <xf numFmtId="4" fontId="5" fillId="3" borderId="46" xfId="0" applyNumberFormat="1" applyFont="1" applyFill="1" applyBorder="1" applyAlignment="1" applyProtection="1"/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</xf>
    <xf numFmtId="4" fontId="4" fillId="0" borderId="9" xfId="0" applyNumberFormat="1" applyFont="1" applyBorder="1" applyProtection="1"/>
    <xf numFmtId="4" fontId="4" fillId="3" borderId="37" xfId="0" applyNumberFormat="1" applyFont="1" applyFill="1" applyBorder="1" applyAlignment="1" applyProtection="1"/>
    <xf numFmtId="0" fontId="4" fillId="0" borderId="47" xfId="0" applyFont="1" applyBorder="1" applyProtection="1"/>
    <xf numFmtId="0" fontId="4" fillId="0" borderId="25" xfId="0" applyFont="1" applyBorder="1" applyProtection="1"/>
    <xf numFmtId="0" fontId="4" fillId="0" borderId="36" xfId="0" applyFont="1" applyBorder="1" applyProtection="1"/>
    <xf numFmtId="4" fontId="5" fillId="3" borderId="37" xfId="0" applyNumberFormat="1" applyFont="1" applyFill="1" applyBorder="1" applyAlignment="1" applyProtection="1"/>
    <xf numFmtId="0" fontId="4" fillId="0" borderId="48" xfId="0" applyFont="1" applyBorder="1" applyProtection="1"/>
    <xf numFmtId="0" fontId="4" fillId="0" borderId="49" xfId="0" applyFont="1" applyBorder="1" applyProtection="1"/>
    <xf numFmtId="0" fontId="4" fillId="0" borderId="50" xfId="0" applyFont="1" applyBorder="1" applyProtection="1"/>
    <xf numFmtId="4" fontId="5" fillId="3" borderId="51" xfId="0" applyNumberFormat="1" applyFont="1" applyFill="1" applyBorder="1" applyAlignment="1" applyProtection="1"/>
    <xf numFmtId="0" fontId="4" fillId="0" borderId="17" xfId="0" applyFont="1" applyBorder="1" applyProtection="1"/>
    <xf numFmtId="0" fontId="4" fillId="0" borderId="52" xfId="0" applyFont="1" applyBorder="1" applyAlignment="1" applyProtection="1">
      <alignment horizontal="center"/>
    </xf>
    <xf numFmtId="4" fontId="5" fillId="3" borderId="53" xfId="0" applyNumberFormat="1" applyFont="1" applyFill="1" applyBorder="1" applyAlignment="1" applyProtection="1"/>
    <xf numFmtId="4" fontId="4" fillId="3" borderId="17" xfId="0" applyNumberFormat="1" applyFont="1" applyFill="1" applyBorder="1" applyAlignment="1" applyProtection="1">
      <alignment horizontal="right"/>
    </xf>
    <xf numFmtId="0" fontId="4" fillId="0" borderId="24" xfId="0" applyFont="1" applyBorder="1" applyProtection="1"/>
    <xf numFmtId="0" fontId="5" fillId="0" borderId="54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  <protection locked="0"/>
    </xf>
    <xf numFmtId="4" fontId="5" fillId="2" borderId="37" xfId="0" applyNumberFormat="1" applyFont="1" applyFill="1" applyBorder="1" applyAlignment="1" applyProtection="1">
      <alignment horizontal="right"/>
      <protection locked="0"/>
    </xf>
    <xf numFmtId="0" fontId="5" fillId="0" borderId="55" xfId="0" applyFont="1" applyFill="1" applyBorder="1" applyAlignment="1" applyProtection="1">
      <alignment horizontal="center"/>
    </xf>
    <xf numFmtId="0" fontId="5" fillId="2" borderId="56" xfId="0" applyFont="1" applyFill="1" applyBorder="1" applyAlignment="1" applyProtection="1">
      <alignment horizontal="center"/>
      <protection locked="0"/>
    </xf>
    <xf numFmtId="4" fontId="5" fillId="2" borderId="57" xfId="0" applyNumberFormat="1" applyFont="1" applyFill="1" applyBorder="1" applyAlignment="1" applyProtection="1">
      <alignment horizontal="right"/>
      <protection locked="0"/>
    </xf>
    <xf numFmtId="0" fontId="4" fillId="0" borderId="27" xfId="0" applyFont="1" applyBorder="1" applyAlignment="1" applyProtection="1">
      <alignment horizontal="center"/>
    </xf>
    <xf numFmtId="4" fontId="4" fillId="3" borderId="27" xfId="0" applyNumberFormat="1" applyFont="1" applyFill="1" applyBorder="1" applyAlignment="1" applyProtection="1">
      <alignment horizontal="right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left"/>
    </xf>
    <xf numFmtId="0" fontId="5" fillId="0" borderId="30" xfId="0" applyFont="1" applyBorder="1" applyAlignment="1" applyProtection="1">
      <alignment horizontal="left"/>
    </xf>
    <xf numFmtId="165" fontId="5" fillId="2" borderId="27" xfId="0" applyNumberFormat="1" applyFont="1" applyFill="1" applyBorder="1" applyAlignment="1" applyProtection="1">
      <alignment horizontal="center"/>
      <protection locked="0"/>
    </xf>
    <xf numFmtId="4" fontId="5" fillId="2" borderId="27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165" fontId="5" fillId="3" borderId="27" xfId="0" applyNumberFormat="1" applyFont="1" applyFill="1" applyBorder="1" applyAlignment="1" applyProtection="1">
      <alignment horizontal="center"/>
    </xf>
    <xf numFmtId="49" fontId="3" fillId="0" borderId="28" xfId="0" applyNumberFormat="1" applyFont="1" applyBorder="1" applyAlignment="1" applyProtection="1">
      <alignment horizontal="center"/>
    </xf>
    <xf numFmtId="9" fontId="4" fillId="0" borderId="0" xfId="0" applyNumberFormat="1" applyFont="1" applyProtection="1"/>
    <xf numFmtId="4" fontId="5" fillId="3" borderId="27" xfId="0" applyNumberFormat="1" applyFont="1" applyFill="1" applyBorder="1" applyAlignment="1" applyProtection="1"/>
    <xf numFmtId="0" fontId="4" fillId="0" borderId="0" xfId="0" applyFont="1" applyAlignment="1" applyProtection="1"/>
    <xf numFmtId="0" fontId="4" fillId="2" borderId="32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/>
    <xf numFmtId="4" fontId="4" fillId="0" borderId="0" xfId="0" applyNumberFormat="1" applyFont="1" applyProtection="1"/>
    <xf numFmtId="0" fontId="4" fillId="0" borderId="25" xfId="0" applyFont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4" fillId="2" borderId="37" xfId="0" applyFont="1" applyFill="1" applyBorder="1" applyAlignment="1" applyProtection="1">
      <alignment horizontal="left"/>
      <protection locked="0"/>
    </xf>
    <xf numFmtId="0" fontId="4" fillId="0" borderId="49" xfId="0" applyFont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left"/>
      <protection locked="0"/>
    </xf>
    <xf numFmtId="4" fontId="5" fillId="2" borderId="7" xfId="0" applyNumberFormat="1" applyFont="1" applyFill="1" applyBorder="1" applyAlignment="1" applyProtection="1">
      <alignment horizontal="right"/>
      <protection locked="0"/>
    </xf>
    <xf numFmtId="0" fontId="4" fillId="2" borderId="56" xfId="0" applyFont="1" applyFill="1" applyBorder="1" applyAlignment="1" applyProtection="1">
      <alignment horizontal="left"/>
      <protection locked="0"/>
    </xf>
    <xf numFmtId="4" fontId="5" fillId="2" borderId="58" xfId="0" applyNumberFormat="1" applyFont="1" applyFill="1" applyBorder="1" applyAlignment="1" applyProtection="1">
      <alignment horizontal="right"/>
      <protection locked="0"/>
    </xf>
    <xf numFmtId="4" fontId="4" fillId="3" borderId="59" xfId="0" applyNumberFormat="1" applyFont="1" applyFill="1" applyBorder="1" applyAlignment="1" applyProtection="1">
      <alignment horizontal="right"/>
    </xf>
    <xf numFmtId="0" fontId="4" fillId="0" borderId="59" xfId="0" applyFont="1" applyBorder="1" applyAlignment="1" applyProtection="1">
      <alignment horizontal="center"/>
    </xf>
    <xf numFmtId="0" fontId="5" fillId="0" borderId="29" xfId="0" applyFont="1" applyFill="1" applyBorder="1" applyProtection="1"/>
    <xf numFmtId="0" fontId="4" fillId="0" borderId="30" xfId="0" applyFont="1" applyFill="1" applyBorder="1" applyProtection="1"/>
    <xf numFmtId="0" fontId="4" fillId="0" borderId="31" xfId="0" applyFont="1" applyFill="1" applyBorder="1" applyProtection="1"/>
    <xf numFmtId="0" fontId="4" fillId="0" borderId="27" xfId="0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/>
    <xf numFmtId="4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4" fontId="5" fillId="2" borderId="4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Protection="1"/>
    <xf numFmtId="0" fontId="4" fillId="0" borderId="15" xfId="0" applyFont="1" applyFill="1" applyBorder="1" applyProtection="1"/>
    <xf numFmtId="4" fontId="5" fillId="0" borderId="15" xfId="0" applyNumberFormat="1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4" fontId="4" fillId="3" borderId="60" xfId="0" applyNumberFormat="1" applyFont="1" applyFill="1" applyBorder="1" applyAlignment="1" applyProtection="1">
      <alignment horizontal="right"/>
    </xf>
    <xf numFmtId="0" fontId="4" fillId="0" borderId="52" xfId="0" applyFont="1" applyBorder="1" applyProtection="1"/>
    <xf numFmtId="4" fontId="4" fillId="3" borderId="37" xfId="0" applyNumberFormat="1" applyFont="1" applyFill="1" applyBorder="1" applyAlignment="1" applyProtection="1">
      <alignment horizontal="right"/>
    </xf>
    <xf numFmtId="4" fontId="4" fillId="3" borderId="7" xfId="0" applyNumberFormat="1" applyFont="1" applyFill="1" applyBorder="1" applyAlignment="1" applyProtection="1">
      <alignment horizontal="right"/>
    </xf>
    <xf numFmtId="4" fontId="4" fillId="3" borderId="13" xfId="0" applyNumberFormat="1" applyFont="1" applyFill="1" applyBorder="1" applyAlignment="1" applyProtection="1">
      <alignment horizontal="right"/>
    </xf>
    <xf numFmtId="0" fontId="4" fillId="0" borderId="2" xfId="0" applyFont="1" applyFill="1" applyBorder="1" applyAlignment="1" applyProtection="1">
      <alignment horizontal="center"/>
    </xf>
    <xf numFmtId="4" fontId="5" fillId="3" borderId="2" xfId="0" applyNumberFormat="1" applyFont="1" applyFill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left"/>
    </xf>
    <xf numFmtId="4" fontId="5" fillId="2" borderId="52" xfId="0" applyNumberFormat="1" applyFont="1" applyFill="1" applyBorder="1" applyAlignment="1" applyProtection="1">
      <alignment horizontal="right"/>
      <protection locked="0"/>
    </xf>
    <xf numFmtId="4" fontId="5" fillId="2" borderId="61" xfId="0" applyNumberFormat="1" applyFont="1" applyFill="1" applyBorder="1" applyAlignment="1" applyProtection="1">
      <alignment horizontal="right"/>
      <protection locked="0"/>
    </xf>
    <xf numFmtId="4" fontId="5" fillId="2" borderId="40" xfId="0" applyNumberFormat="1" applyFont="1" applyFill="1" applyBorder="1" applyAlignment="1" applyProtection="1">
      <alignment horizontal="right"/>
      <protection locked="0"/>
    </xf>
    <xf numFmtId="4" fontId="5" fillId="2" borderId="6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0" fontId="4" fillId="0" borderId="30" xfId="0" applyFont="1" applyBorder="1" applyProtection="1"/>
    <xf numFmtId="0" fontId="4" fillId="0" borderId="31" xfId="0" applyFont="1" applyBorder="1" applyProtection="1"/>
    <xf numFmtId="4" fontId="5" fillId="3" borderId="28" xfId="0" applyNumberFormat="1" applyFont="1" applyFill="1" applyBorder="1" applyAlignment="1" applyProtection="1"/>
    <xf numFmtId="0" fontId="4" fillId="0" borderId="62" xfId="0" applyFont="1" applyBorder="1" applyProtection="1"/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4" fontId="4" fillId="0" borderId="12" xfId="0" applyNumberFormat="1" applyFont="1" applyBorder="1" applyProtection="1"/>
    <xf numFmtId="4" fontId="5" fillId="3" borderId="7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4" fontId="4" fillId="2" borderId="7" xfId="0" applyNumberFormat="1" applyFont="1" applyFill="1" applyBorder="1" applyAlignment="1" applyProtection="1">
      <protection locked="0"/>
    </xf>
    <xf numFmtId="4" fontId="5" fillId="3" borderId="15" xfId="0" applyNumberFormat="1" applyFont="1" applyFill="1" applyBorder="1" applyAlignment="1" applyProtection="1"/>
    <xf numFmtId="0" fontId="4" fillId="2" borderId="32" xfId="0" applyFont="1" applyFill="1" applyBorder="1" applyAlignment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4" fontId="5" fillId="3" borderId="63" xfId="0" applyNumberFormat="1" applyFont="1" applyFill="1" applyBorder="1" applyAlignment="1" applyProtection="1"/>
    <xf numFmtId="4" fontId="5" fillId="2" borderId="7" xfId="0" applyNumberFormat="1" applyFont="1" applyFill="1" applyBorder="1" applyAlignment="1" applyProtection="1">
      <protection locked="0"/>
    </xf>
    <xf numFmtId="0" fontId="4" fillId="2" borderId="56" xfId="0" applyFont="1" applyFill="1" applyBorder="1" applyAlignment="1" applyProtection="1">
      <protection locked="0"/>
    </xf>
    <xf numFmtId="4" fontId="5" fillId="2" borderId="44" xfId="0" applyNumberFormat="1" applyFont="1" applyFill="1" applyBorder="1" applyAlignment="1" applyProtection="1">
      <protection locked="0"/>
    </xf>
    <xf numFmtId="4" fontId="4" fillId="2" borderId="8" xfId="0" applyNumberFormat="1" applyFont="1" applyFill="1" applyBorder="1" applyAlignment="1" applyProtection="1">
      <alignment horizontal="right"/>
      <protection locked="0"/>
    </xf>
    <xf numFmtId="4" fontId="5" fillId="3" borderId="7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4" fontId="4" fillId="2" borderId="56" xfId="0" applyNumberFormat="1" applyFont="1" applyFill="1" applyBorder="1" applyAlignment="1" applyProtection="1">
      <alignment horizontal="right"/>
      <protection locked="0"/>
    </xf>
    <xf numFmtId="4" fontId="5" fillId="3" borderId="44" xfId="0" applyNumberFormat="1" applyFont="1" applyFill="1" applyBorder="1" applyAlignment="1" applyProtection="1">
      <alignment horizontal="right"/>
    </xf>
    <xf numFmtId="0" fontId="4" fillId="0" borderId="64" xfId="0" applyFont="1" applyBorder="1" applyProtection="1"/>
    <xf numFmtId="0" fontId="4" fillId="0" borderId="65" xfId="0" applyFont="1" applyBorder="1" applyProtection="1"/>
    <xf numFmtId="0" fontId="4" fillId="0" borderId="11" xfId="0" applyFont="1" applyBorder="1" applyProtection="1"/>
    <xf numFmtId="0" fontId="4" fillId="0" borderId="12" xfId="0" applyFont="1" applyBorder="1" applyProtection="1"/>
    <xf numFmtId="0" fontId="4" fillId="0" borderId="66" xfId="0" applyFont="1" applyBorder="1" applyProtection="1"/>
    <xf numFmtId="0" fontId="4" fillId="0" borderId="9" xfId="0" applyFont="1" applyBorder="1" applyProtection="1"/>
    <xf numFmtId="0" fontId="4" fillId="0" borderId="54" xfId="0" applyFont="1" applyBorder="1" applyAlignment="1" applyProtection="1">
      <alignment horizontal="center"/>
    </xf>
    <xf numFmtId="4" fontId="4" fillId="2" borderId="8" xfId="0" applyNumberFormat="1" applyFont="1" applyFill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</xf>
    <xf numFmtId="4" fontId="4" fillId="2" borderId="56" xfId="0" applyNumberFormat="1" applyFont="1" applyFill="1" applyBorder="1" applyAlignment="1" applyProtection="1">
      <alignment horizontal="center"/>
      <protection locked="0"/>
    </xf>
    <xf numFmtId="0" fontId="4" fillId="2" borderId="56" xfId="0" applyFont="1" applyFill="1" applyBorder="1" applyAlignment="1" applyProtection="1">
      <alignment horizontal="center"/>
      <protection locked="0"/>
    </xf>
    <xf numFmtId="4" fontId="4" fillId="3" borderId="44" xfId="0" applyNumberFormat="1" applyFont="1" applyFill="1" applyBorder="1" applyAlignment="1" applyProtection="1">
      <alignment horizontal="right"/>
    </xf>
    <xf numFmtId="4" fontId="5" fillId="3" borderId="46" xfId="0" applyNumberFormat="1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left"/>
      <protection locked="0"/>
    </xf>
    <xf numFmtId="4" fontId="5" fillId="3" borderId="42" xfId="0" applyNumberFormat="1" applyFont="1" applyFill="1" applyBorder="1" applyAlignment="1" applyProtection="1">
      <alignment horizontal="right"/>
    </xf>
    <xf numFmtId="0" fontId="3" fillId="0" borderId="27" xfId="0" applyFont="1" applyBorder="1" applyAlignment="1" applyProtection="1">
      <alignment horizontal="center"/>
    </xf>
    <xf numFmtId="4" fontId="3" fillId="3" borderId="2" xfId="0" applyNumberFormat="1" applyFont="1" applyFill="1" applyBorder="1" applyAlignment="1" applyProtection="1">
      <alignment horizontal="right"/>
    </xf>
    <xf numFmtId="4" fontId="10" fillId="3" borderId="27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right"/>
    </xf>
    <xf numFmtId="165" fontId="5" fillId="0" borderId="29" xfId="0" applyNumberFormat="1" applyFont="1" applyBorder="1" applyAlignment="1" applyProtection="1">
      <alignment horizontal="center"/>
    </xf>
    <xf numFmtId="0" fontId="4" fillId="0" borderId="29" xfId="0" applyFont="1" applyBorder="1" applyProtection="1"/>
    <xf numFmtId="0" fontId="5" fillId="0" borderId="30" xfId="0" applyFont="1" applyBorder="1" applyProtection="1"/>
    <xf numFmtId="49" fontId="4" fillId="0" borderId="31" xfId="0" applyNumberFormat="1" applyFont="1" applyBorder="1" applyAlignment="1" applyProtection="1">
      <alignment horizontal="center"/>
    </xf>
    <xf numFmtId="4" fontId="3" fillId="3" borderId="31" xfId="0" applyNumberFormat="1" applyFont="1" applyFill="1" applyBorder="1" applyAlignment="1" applyProtection="1">
      <alignment horizontal="right"/>
    </xf>
    <xf numFmtId="4" fontId="3" fillId="3" borderId="4" xfId="0" applyNumberFormat="1" applyFont="1" applyFill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4" fillId="0" borderId="67" xfId="0" applyFont="1" applyBorder="1" applyAlignment="1" applyProtection="1">
      <alignment horizontal="center"/>
    </xf>
    <xf numFmtId="2" fontId="4" fillId="0" borderId="8" xfId="0" applyNumberFormat="1" applyFont="1" applyBorder="1" applyProtection="1"/>
    <xf numFmtId="4" fontId="5" fillId="3" borderId="68" xfId="0" applyNumberFormat="1" applyFont="1" applyFill="1" applyBorder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2" fontId="4" fillId="0" borderId="7" xfId="0" applyNumberFormat="1" applyFont="1" applyBorder="1" applyProtection="1"/>
    <xf numFmtId="0" fontId="4" fillId="0" borderId="14" xfId="0" applyFont="1" applyBorder="1" applyAlignment="1" applyProtection="1">
      <alignment horizontal="center"/>
    </xf>
    <xf numFmtId="4" fontId="5" fillId="3" borderId="28" xfId="0" applyNumberFormat="1" applyFont="1" applyFill="1" applyBorder="1" applyAlignment="1" applyProtection="1">
      <alignment horizontal="right"/>
    </xf>
    <xf numFmtId="0" fontId="5" fillId="0" borderId="6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5" fillId="0" borderId="30" xfId="0" applyFont="1" applyFill="1" applyBorder="1" applyAlignment="1" applyProtection="1">
      <alignment horizontal="center"/>
    </xf>
    <xf numFmtId="2" fontId="4" fillId="0" borderId="19" xfId="0" applyNumberFormat="1" applyFont="1" applyBorder="1" applyProtection="1"/>
    <xf numFmtId="4" fontId="5" fillId="3" borderId="69" xfId="0" applyNumberFormat="1" applyFont="1" applyFill="1" applyBorder="1" applyAlignment="1" applyProtection="1">
      <alignment horizontal="right"/>
    </xf>
    <xf numFmtId="4" fontId="5" fillId="3" borderId="1" xfId="0" applyNumberFormat="1" applyFont="1" applyFill="1" applyBorder="1" applyAlignment="1" applyProtection="1"/>
    <xf numFmtId="4" fontId="5" fillId="3" borderId="2" xfId="0" applyNumberFormat="1" applyFont="1" applyFill="1" applyBorder="1" applyAlignment="1" applyProtection="1"/>
    <xf numFmtId="0" fontId="5" fillId="0" borderId="10" xfId="0" applyFont="1" applyBorder="1" applyAlignment="1" applyProtection="1">
      <alignment horizontal="center"/>
    </xf>
    <xf numFmtId="0" fontId="5" fillId="3" borderId="27" xfId="0" applyFont="1" applyFill="1" applyBorder="1" applyAlignment="1" applyProtection="1">
      <alignment horizontal="center"/>
    </xf>
    <xf numFmtId="9" fontId="12" fillId="0" borderId="0" xfId="1" applyFont="1"/>
    <xf numFmtId="166" fontId="13" fillId="0" borderId="0" xfId="0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34"/>
  <sheetViews>
    <sheetView workbookViewId="0">
      <selection activeCell="J27" sqref="J27:K27"/>
    </sheetView>
  </sheetViews>
  <sheetFormatPr defaultRowHeight="11.25"/>
  <cols>
    <col min="1" max="16384" width="9.140625" style="2"/>
  </cols>
  <sheetData>
    <row r="1" spans="1:31" ht="12" thickBot="1"/>
    <row r="2" spans="1:31" ht="12.7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1" ht="12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1" ht="12" thickBot="1"/>
    <row r="5" spans="1:31" ht="12">
      <c r="A5" s="4" t="s">
        <v>2</v>
      </c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Y5" s="6">
        <v>0</v>
      </c>
      <c r="Z5" s="2" t="s">
        <v>4</v>
      </c>
      <c r="AE5" s="2">
        <v>1220</v>
      </c>
    </row>
    <row r="6" spans="1:3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Y6" s="2" t="s">
        <v>5</v>
      </c>
      <c r="Z6" s="2" t="s">
        <v>6</v>
      </c>
      <c r="AE6" s="2">
        <v>820</v>
      </c>
    </row>
    <row r="7" spans="1:31" ht="12">
      <c r="A7" s="10" t="s">
        <v>7</v>
      </c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Y7" s="2" t="s">
        <v>8</v>
      </c>
      <c r="Z7" s="2" t="s">
        <v>9</v>
      </c>
      <c r="AE7" s="2">
        <v>750</v>
      </c>
    </row>
    <row r="8" spans="1:31" s="15" customFormat="1">
      <c r="A8" s="12" t="s">
        <v>10</v>
      </c>
      <c r="B8" s="12"/>
      <c r="C8" s="12"/>
      <c r="D8" s="12"/>
      <c r="E8" s="13" t="s">
        <v>11</v>
      </c>
      <c r="F8" s="14" t="str">
        <f>VLOOKUP(E8,Y5:Z15,2)</f>
        <v>Ist. con almeno 2 punti di erogaz. del servizio</v>
      </c>
      <c r="G8" s="14"/>
      <c r="H8" s="14"/>
      <c r="I8" s="14"/>
      <c r="J8" s="14"/>
      <c r="K8" s="14"/>
      <c r="L8" s="14"/>
      <c r="M8" s="14"/>
      <c r="N8" s="14"/>
      <c r="O8" s="14"/>
      <c r="P8" s="14"/>
      <c r="Y8" s="15" t="s">
        <v>12</v>
      </c>
      <c r="Z8" s="2" t="s">
        <v>13</v>
      </c>
      <c r="AE8" s="15">
        <v>0</v>
      </c>
    </row>
    <row r="9" spans="1:31" ht="12" customHeight="1" thickBot="1">
      <c r="A9" s="7"/>
      <c r="B9" s="8"/>
      <c r="C9" s="8"/>
      <c r="D9" s="8"/>
      <c r="E9" s="8"/>
      <c r="F9" s="8"/>
      <c r="G9" s="8"/>
      <c r="H9" s="8"/>
      <c r="I9" s="8"/>
      <c r="J9" s="8"/>
      <c r="K9" s="16" t="s">
        <v>14</v>
      </c>
      <c r="L9" s="16"/>
      <c r="M9" s="16"/>
      <c r="N9" s="16"/>
      <c r="O9" s="8"/>
      <c r="P9" s="9"/>
      <c r="Y9" s="15" t="s">
        <v>15</v>
      </c>
      <c r="Z9" s="15" t="s">
        <v>16</v>
      </c>
      <c r="AE9" s="2">
        <v>750</v>
      </c>
    </row>
    <row r="10" spans="1:31">
      <c r="A10" s="17" t="s">
        <v>17</v>
      </c>
      <c r="B10" s="18"/>
      <c r="C10" s="18"/>
      <c r="D10" s="18"/>
      <c r="E10" s="18"/>
      <c r="F10" s="19"/>
      <c r="G10" s="20" t="s">
        <v>18</v>
      </c>
      <c r="H10" s="20"/>
      <c r="I10" s="21" t="s">
        <v>19</v>
      </c>
      <c r="J10" s="21"/>
      <c r="K10" s="21" t="s">
        <v>20</v>
      </c>
      <c r="L10" s="21"/>
      <c r="M10" s="21" t="s">
        <v>21</v>
      </c>
      <c r="N10" s="21"/>
      <c r="O10" s="22" t="s">
        <v>22</v>
      </c>
      <c r="P10" s="22"/>
      <c r="Y10" s="2" t="s">
        <v>11</v>
      </c>
      <c r="Z10" s="2" t="s">
        <v>23</v>
      </c>
      <c r="AE10" s="2">
        <v>750</v>
      </c>
    </row>
    <row r="11" spans="1:31">
      <c r="A11" s="23" t="s">
        <v>24</v>
      </c>
      <c r="B11" s="8"/>
      <c r="C11" s="8"/>
      <c r="D11" s="8"/>
      <c r="E11" s="8"/>
      <c r="F11" s="9"/>
      <c r="G11" s="20"/>
      <c r="H11" s="20"/>
      <c r="I11" s="21"/>
      <c r="J11" s="21"/>
      <c r="K11" s="21"/>
      <c r="L11" s="21"/>
      <c r="M11" s="21"/>
      <c r="N11" s="21"/>
      <c r="O11" s="22"/>
      <c r="P11" s="22"/>
      <c r="Y11" s="2" t="s">
        <v>25</v>
      </c>
      <c r="Z11" s="2" t="s">
        <v>26</v>
      </c>
      <c r="AE11" s="2">
        <v>750</v>
      </c>
    </row>
    <row r="12" spans="1:31">
      <c r="A12" s="23" t="s">
        <v>27</v>
      </c>
      <c r="B12" s="8"/>
      <c r="C12" s="8"/>
      <c r="D12" s="8"/>
      <c r="E12" s="8"/>
      <c r="F12" s="9"/>
      <c r="G12" s="20"/>
      <c r="H12" s="20"/>
      <c r="I12" s="21"/>
      <c r="J12" s="21"/>
      <c r="K12" s="21"/>
      <c r="L12" s="21"/>
      <c r="M12" s="21"/>
      <c r="N12" s="21"/>
      <c r="O12" s="22"/>
      <c r="P12" s="22"/>
      <c r="Y12" s="2" t="s">
        <v>28</v>
      </c>
      <c r="Z12" s="2" t="s">
        <v>13</v>
      </c>
      <c r="AE12" s="2">
        <v>0</v>
      </c>
    </row>
    <row r="13" spans="1:31">
      <c r="A13" s="23" t="s">
        <v>29</v>
      </c>
      <c r="B13" s="24"/>
      <c r="C13" s="24"/>
      <c r="D13" s="8"/>
      <c r="E13" s="25" t="s">
        <v>30</v>
      </c>
      <c r="F13" s="26">
        <v>90</v>
      </c>
      <c r="G13" s="20"/>
      <c r="H13" s="20"/>
      <c r="I13" s="21"/>
      <c r="J13" s="21"/>
      <c r="K13" s="21"/>
      <c r="L13" s="21"/>
      <c r="M13" s="21"/>
      <c r="N13" s="21"/>
      <c r="O13" s="22"/>
      <c r="P13" s="22"/>
      <c r="Y13" s="2" t="s">
        <v>31</v>
      </c>
      <c r="Z13" s="2" t="s">
        <v>13</v>
      </c>
      <c r="AE13" s="2">
        <v>0</v>
      </c>
    </row>
    <row r="14" spans="1:31">
      <c r="A14" s="23" t="s">
        <v>32</v>
      </c>
      <c r="B14" s="24"/>
      <c r="C14" s="24"/>
      <c r="D14" s="8"/>
      <c r="E14" s="25" t="s">
        <v>30</v>
      </c>
      <c r="F14" s="26"/>
      <c r="G14" s="20"/>
      <c r="H14" s="20"/>
      <c r="I14" s="21"/>
      <c r="J14" s="21"/>
      <c r="K14" s="21"/>
      <c r="L14" s="21"/>
      <c r="M14" s="21"/>
      <c r="N14" s="21"/>
      <c r="O14" s="22"/>
      <c r="P14" s="22"/>
      <c r="Y14" s="2" t="s">
        <v>33</v>
      </c>
      <c r="Z14" s="2" t="s">
        <v>34</v>
      </c>
      <c r="AE14" s="2">
        <v>650</v>
      </c>
    </row>
    <row r="15" spans="1:31" ht="12" thickBot="1">
      <c r="A15" s="23" t="s">
        <v>35</v>
      </c>
      <c r="B15" s="24"/>
      <c r="C15" s="24"/>
      <c r="D15" s="8"/>
      <c r="E15" s="25" t="s">
        <v>30</v>
      </c>
      <c r="F15" s="26">
        <v>31</v>
      </c>
      <c r="G15" s="20"/>
      <c r="H15" s="20"/>
      <c r="I15" s="21"/>
      <c r="J15" s="21"/>
      <c r="K15" s="21"/>
      <c r="L15" s="21"/>
      <c r="M15" s="21"/>
      <c r="N15" s="21"/>
      <c r="O15" s="22"/>
      <c r="P15" s="22"/>
      <c r="Y15" s="2" t="s">
        <v>36</v>
      </c>
      <c r="Z15" s="2" t="s">
        <v>13</v>
      </c>
      <c r="AE15" s="2">
        <v>0</v>
      </c>
    </row>
    <row r="16" spans="1:31" ht="12" customHeight="1" thickBot="1">
      <c r="A16" s="27" t="s">
        <v>37</v>
      </c>
      <c r="B16" s="28"/>
      <c r="C16" s="28"/>
      <c r="D16" s="29"/>
      <c r="E16" s="30" t="s">
        <v>30</v>
      </c>
      <c r="F16" s="31">
        <f>SUM(F13:F15)</f>
        <v>121</v>
      </c>
      <c r="G16" s="32">
        <v>802</v>
      </c>
      <c r="H16" s="32"/>
      <c r="I16" s="33">
        <f>F16*G16</f>
        <v>97042</v>
      </c>
      <c r="J16" s="33"/>
      <c r="K16" s="34">
        <f>-V16*24.2/100</f>
        <v>-17697.162339999999</v>
      </c>
      <c r="L16" s="34"/>
      <c r="M16" s="34">
        <f>-V16*8.5/100</f>
        <v>-6215.9454500000002</v>
      </c>
      <c r="N16" s="34"/>
      <c r="O16" s="35">
        <f>SUM(I16:N16)</f>
        <v>73128.892210000005</v>
      </c>
      <c r="P16" s="35"/>
      <c r="U16" s="36">
        <v>604.37</v>
      </c>
      <c r="V16" s="37">
        <f>U16*F16</f>
        <v>73128.77</v>
      </c>
    </row>
    <row r="17" spans="1:25">
      <c r="A17" s="17" t="s">
        <v>38</v>
      </c>
      <c r="B17" s="18"/>
      <c r="C17" s="18"/>
      <c r="D17" s="18"/>
      <c r="E17" s="18"/>
      <c r="F17" s="19"/>
      <c r="G17" s="8"/>
      <c r="H17" s="8"/>
      <c r="I17" s="8"/>
      <c r="J17" s="8"/>
      <c r="K17" s="8"/>
      <c r="L17" s="8"/>
      <c r="M17" s="8"/>
      <c r="N17" s="8"/>
      <c r="O17" s="38"/>
      <c r="P17" s="39"/>
    </row>
    <row r="18" spans="1:25">
      <c r="A18" s="23" t="s">
        <v>39</v>
      </c>
      <c r="B18" s="8"/>
      <c r="C18" s="8"/>
      <c r="D18" s="8"/>
      <c r="E18" s="8"/>
      <c r="F18" s="9"/>
      <c r="G18" s="8"/>
      <c r="H18" s="8"/>
      <c r="I18" s="8"/>
      <c r="J18" s="8"/>
      <c r="K18" s="8"/>
      <c r="L18" s="8"/>
      <c r="M18" s="8"/>
      <c r="N18" s="8"/>
      <c r="O18" s="38"/>
      <c r="P18" s="39"/>
    </row>
    <row r="19" spans="1:25" ht="12" thickBot="1">
      <c r="A19" s="23" t="s">
        <v>40</v>
      </c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  <c r="M19" s="8"/>
      <c r="N19" s="8"/>
      <c r="O19" s="38"/>
      <c r="P19" s="39"/>
      <c r="Y19" s="40"/>
    </row>
    <row r="20" spans="1:25" ht="12" thickBot="1">
      <c r="A20" s="27" t="s">
        <v>29</v>
      </c>
      <c r="B20" s="29"/>
      <c r="C20" s="29"/>
      <c r="D20" s="29"/>
      <c r="E20" s="25" t="s">
        <v>30</v>
      </c>
      <c r="F20" s="41">
        <v>90</v>
      </c>
      <c r="G20" s="32">
        <v>857</v>
      </c>
      <c r="H20" s="32"/>
      <c r="I20" s="33">
        <f>F20*G20</f>
        <v>77130</v>
      </c>
      <c r="J20" s="33"/>
      <c r="K20" s="34">
        <f>-V20*24.2/100</f>
        <v>-14065.9596</v>
      </c>
      <c r="L20" s="34"/>
      <c r="M20" s="34">
        <f>-V20*8.5/100</f>
        <v>-4940.5230000000001</v>
      </c>
      <c r="N20" s="34"/>
      <c r="O20" s="35">
        <f>SUM(I20:N20)</f>
        <v>58123.517399999997</v>
      </c>
      <c r="P20" s="35"/>
      <c r="U20" s="42">
        <v>645.82000000000005</v>
      </c>
      <c r="V20" s="37">
        <f>U20*F20</f>
        <v>58123.8</v>
      </c>
    </row>
    <row r="21" spans="1:25" ht="12" thickBot="1">
      <c r="A21" s="17" t="s">
        <v>41</v>
      </c>
      <c r="B21" s="18"/>
      <c r="C21" s="18"/>
      <c r="D21" s="18"/>
      <c r="E21" s="18"/>
      <c r="F21" s="19"/>
      <c r="G21" s="8"/>
      <c r="H21" s="8"/>
      <c r="I21" s="8"/>
      <c r="J21" s="8"/>
      <c r="K21" s="8"/>
      <c r="L21" s="8"/>
      <c r="M21" s="8"/>
      <c r="N21" s="8"/>
      <c r="O21" s="38"/>
      <c r="P21" s="39"/>
    </row>
    <row r="22" spans="1:25" ht="12" thickBot="1">
      <c r="A22" s="27" t="s">
        <v>42</v>
      </c>
      <c r="B22" s="29"/>
      <c r="C22" s="29"/>
      <c r="D22" s="29"/>
      <c r="E22" s="43"/>
      <c r="F22" s="41">
        <v>2</v>
      </c>
      <c r="G22" s="32">
        <v>4157</v>
      </c>
      <c r="H22" s="32"/>
      <c r="I22" s="33">
        <f>F22*G22</f>
        <v>8314</v>
      </c>
      <c r="J22" s="33"/>
      <c r="K22" s="34">
        <f>-V22*24.2/100</f>
        <v>-1516.19292</v>
      </c>
      <c r="L22" s="34"/>
      <c r="M22" s="34">
        <f>-V22*8.5/100</f>
        <v>-532.5471</v>
      </c>
      <c r="N22" s="34"/>
      <c r="O22" s="35">
        <f>SUM(I22:N22)</f>
        <v>6265.2599800000007</v>
      </c>
      <c r="P22" s="35"/>
      <c r="U22" s="36">
        <v>3132.63</v>
      </c>
      <c r="V22" s="37">
        <f>U22*F22</f>
        <v>6265.26</v>
      </c>
    </row>
    <row r="23" spans="1:25" ht="12" customHeight="1" thickBot="1">
      <c r="A23" s="17" t="s">
        <v>43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44">
        <f>SUM(O16:O22)</f>
        <v>137517.66959</v>
      </c>
      <c r="P23" s="44"/>
    </row>
    <row r="24" spans="1:25" ht="12.75">
      <c r="A24" s="45"/>
      <c r="B24" s="46" t="s">
        <v>44</v>
      </c>
      <c r="C24" s="46"/>
      <c r="D24" s="46"/>
      <c r="E24" s="46"/>
      <c r="F24" s="46"/>
      <c r="G24" s="46"/>
      <c r="H24" s="46"/>
      <c r="I24" s="46"/>
      <c r="J24" s="46"/>
      <c r="K24" s="47">
        <v>2008</v>
      </c>
      <c r="L24" s="48" t="str">
        <f>U33</f>
        <v>/</v>
      </c>
      <c r="M24" s="49">
        <f>K24+1</f>
        <v>2009</v>
      </c>
      <c r="N24" s="50"/>
      <c r="O24" s="51"/>
      <c r="P24" s="52"/>
      <c r="Q24" s="15"/>
    </row>
    <row r="25" spans="1:25" ht="12" thickBot="1">
      <c r="A25" s="53"/>
      <c r="B25" s="54"/>
      <c r="C25" s="54"/>
      <c r="D25" s="54"/>
      <c r="E25" s="54"/>
      <c r="F25" s="54"/>
      <c r="G25" s="54"/>
      <c r="H25" s="55"/>
      <c r="I25" s="55"/>
      <c r="J25" s="56" t="s">
        <v>45</v>
      </c>
      <c r="K25" s="56"/>
      <c r="L25" s="56" t="s">
        <v>46</v>
      </c>
      <c r="M25" s="56"/>
      <c r="N25" s="54"/>
      <c r="O25" s="54"/>
      <c r="P25" s="57"/>
    </row>
    <row r="26" spans="1:25" ht="12" thickBot="1">
      <c r="A26" s="58" t="s">
        <v>47</v>
      </c>
      <c r="B26" s="58"/>
      <c r="C26" s="58"/>
      <c r="D26" s="58"/>
      <c r="E26" s="58"/>
      <c r="F26" s="58"/>
      <c r="G26" s="59" t="s">
        <v>48</v>
      </c>
      <c r="H26" s="60">
        <f>K24</f>
        <v>2008</v>
      </c>
      <c r="I26" s="60">
        <f>H26+1</f>
        <v>2009</v>
      </c>
      <c r="J26" s="61">
        <f>DATE(H26,9,1)</f>
        <v>39692</v>
      </c>
      <c r="K26" s="61"/>
      <c r="L26" s="61">
        <f>DATE(H26,12,31)</f>
        <v>39813</v>
      </c>
      <c r="M26" s="61"/>
      <c r="N26" s="62" t="s">
        <v>49</v>
      </c>
      <c r="O26" s="63">
        <f>O23*4/12</f>
        <v>45839.223196666666</v>
      </c>
      <c r="P26" s="63"/>
    </row>
    <row r="27" spans="1:25" ht="12" thickBot="1">
      <c r="A27" s="23"/>
      <c r="B27" s="8"/>
      <c r="C27" s="8"/>
      <c r="D27" s="8"/>
      <c r="E27" s="8"/>
      <c r="F27" s="8"/>
      <c r="G27" s="59" t="s">
        <v>50</v>
      </c>
      <c r="H27" s="60">
        <f>K24</f>
        <v>2008</v>
      </c>
      <c r="I27" s="60">
        <f>I26</f>
        <v>2009</v>
      </c>
      <c r="J27" s="61">
        <f>DATE(I27,1,1)</f>
        <v>39814</v>
      </c>
      <c r="K27" s="61"/>
      <c r="L27" s="61">
        <f>DATE(I27,8,31)</f>
        <v>40056</v>
      </c>
      <c r="M27" s="61"/>
      <c r="N27" s="62" t="s">
        <v>51</v>
      </c>
      <c r="O27" s="63">
        <f>O23*8/12</f>
        <v>91678.446393333332</v>
      </c>
      <c r="P27" s="63"/>
    </row>
    <row r="28" spans="1:25" ht="12" thickBot="1">
      <c r="A28" s="23" t="s">
        <v>52</v>
      </c>
      <c r="B28" s="8"/>
      <c r="C28" s="8"/>
      <c r="D28" s="8"/>
      <c r="E28" s="8"/>
      <c r="F28" s="8"/>
      <c r="G28" s="8"/>
      <c r="H28" s="8"/>
      <c r="I28" s="8"/>
      <c r="K28" s="64" t="s">
        <v>46</v>
      </c>
      <c r="L28" s="61">
        <f>J26-1</f>
        <v>39691</v>
      </c>
      <c r="M28" s="61"/>
      <c r="N28" s="8"/>
      <c r="O28" s="65">
        <v>0</v>
      </c>
      <c r="P28" s="65"/>
    </row>
    <row r="29" spans="1:25" ht="12" thickBot="1">
      <c r="A29" s="66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7"/>
      <c r="P29" s="67"/>
    </row>
    <row r="30" spans="1:25" ht="12" customHeight="1" thickBot="1">
      <c r="A30" s="23" t="s">
        <v>37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3">
        <f>O26+O27+O28-O29</f>
        <v>137517.66959</v>
      </c>
      <c r="P30" s="63"/>
    </row>
    <row r="31" spans="1:25" ht="13.5" thickBot="1">
      <c r="A31" s="23" t="s">
        <v>54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68" t="s">
        <v>55</v>
      </c>
      <c r="M31" s="69">
        <v>0</v>
      </c>
      <c r="N31" s="69"/>
      <c r="O31" s="63">
        <f>IF(M31&gt;5%,U31,-O30*M31)</f>
        <v>0</v>
      </c>
      <c r="P31" s="63"/>
      <c r="U31" s="2" t="s">
        <v>56</v>
      </c>
    </row>
    <row r="32" spans="1:25" ht="12" thickBot="1">
      <c r="A32" s="70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71"/>
    </row>
    <row r="33" spans="1:21" ht="13.5" thickBot="1">
      <c r="A33" s="72" t="s">
        <v>57</v>
      </c>
      <c r="B33" s="72"/>
      <c r="C33" s="72"/>
      <c r="D33" s="72"/>
      <c r="E33" s="73" t="str">
        <f>CONCATENATE(K24,U33,M24)</f>
        <v>2008/2009</v>
      </c>
      <c r="F33" s="73"/>
      <c r="G33" s="74" t="s">
        <v>58</v>
      </c>
      <c r="H33" s="74"/>
      <c r="I33" s="74"/>
      <c r="J33" s="74"/>
      <c r="K33" s="74"/>
      <c r="L33" s="74"/>
      <c r="M33" s="74"/>
      <c r="N33" s="74"/>
      <c r="O33" s="75">
        <f>SUM(O30:O31)</f>
        <v>137517.66959</v>
      </c>
      <c r="P33" s="75"/>
      <c r="U33" s="76" t="s">
        <v>59</v>
      </c>
    </row>
    <row r="34" spans="1:21" ht="12" thickBot="1">
      <c r="A34" s="70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71"/>
    </row>
    <row r="35" spans="1:21" ht="12" thickBot="1"/>
    <row r="36" spans="1:21">
      <c r="E36" s="17" t="s">
        <v>60</v>
      </c>
      <c r="F36" s="18"/>
      <c r="G36" s="18"/>
      <c r="H36" s="18"/>
      <c r="I36" s="18"/>
      <c r="J36" s="18"/>
      <c r="K36" s="18"/>
      <c r="L36" s="18"/>
      <c r="M36" s="19"/>
    </row>
    <row r="37" spans="1:21" ht="12" customHeight="1" thickBot="1">
      <c r="E37" s="3" t="s">
        <v>61</v>
      </c>
      <c r="F37" s="3"/>
      <c r="G37" s="3"/>
      <c r="H37" s="3"/>
      <c r="I37" s="3"/>
      <c r="J37" s="3"/>
      <c r="K37" s="3"/>
      <c r="L37" s="3"/>
      <c r="M37" s="3"/>
    </row>
    <row r="38" spans="1:21" ht="12" thickBot="1">
      <c r="E38" s="7"/>
      <c r="F38" s="8"/>
      <c r="G38" s="8"/>
      <c r="H38" s="77" t="s">
        <v>62</v>
      </c>
      <c r="I38" s="77"/>
      <c r="J38" s="77"/>
      <c r="K38" s="77"/>
      <c r="L38" s="77"/>
      <c r="M38" s="77"/>
    </row>
    <row r="39" spans="1:21" ht="12" thickBot="1">
      <c r="E39" s="78" t="s">
        <v>63</v>
      </c>
      <c r="F39" s="18"/>
      <c r="G39" s="19"/>
      <c r="H39" s="79" t="s">
        <v>64</v>
      </c>
      <c r="I39" s="79"/>
      <c r="J39" s="80" t="s">
        <v>65</v>
      </c>
      <c r="K39" s="80"/>
      <c r="L39" s="81" t="s">
        <v>66</v>
      </c>
      <c r="M39" s="81"/>
    </row>
    <row r="40" spans="1:21" ht="12" thickBot="1">
      <c r="E40" s="7" t="s">
        <v>67</v>
      </c>
      <c r="F40" s="8"/>
      <c r="G40" s="9"/>
      <c r="H40" s="79"/>
      <c r="I40" s="79"/>
      <c r="J40" s="80"/>
      <c r="K40" s="80"/>
      <c r="L40" s="81"/>
      <c r="M40" s="81"/>
    </row>
    <row r="41" spans="1:21">
      <c r="E41" s="7" t="s">
        <v>68</v>
      </c>
      <c r="F41" s="8"/>
      <c r="G41" s="9"/>
      <c r="H41" s="79"/>
      <c r="I41" s="79"/>
      <c r="J41" s="80"/>
      <c r="K41" s="80"/>
      <c r="L41" s="81"/>
      <c r="M41" s="81"/>
    </row>
    <row r="42" spans="1:21" ht="12" thickBot="1">
      <c r="E42" s="70"/>
      <c r="F42" s="29"/>
      <c r="G42" s="71"/>
      <c r="H42" s="82">
        <v>50</v>
      </c>
      <c r="I42" s="82"/>
      <c r="J42" s="83">
        <v>35</v>
      </c>
      <c r="K42" s="83"/>
      <c r="L42" s="84">
        <v>17.5</v>
      </c>
      <c r="M42" s="84"/>
    </row>
    <row r="43" spans="1:21">
      <c r="E43" s="85" t="s">
        <v>69</v>
      </c>
      <c r="F43" s="85"/>
      <c r="G43" s="85"/>
      <c r="H43" s="86" t="s">
        <v>70</v>
      </c>
      <c r="I43" s="86"/>
      <c r="J43" s="87" t="s">
        <v>71</v>
      </c>
      <c r="K43" s="87"/>
      <c r="L43" s="88" t="s">
        <v>72</v>
      </c>
      <c r="M43" s="88"/>
    </row>
    <row r="44" spans="1:21" ht="11.25" customHeight="1">
      <c r="E44" s="7"/>
      <c r="F44" s="8"/>
      <c r="G44" s="9"/>
      <c r="H44" s="86"/>
      <c r="I44" s="86"/>
      <c r="J44" s="87"/>
      <c r="K44" s="87"/>
      <c r="L44" s="88"/>
      <c r="M44" s="88"/>
    </row>
    <row r="45" spans="1:21">
      <c r="E45" s="89" t="s">
        <v>73</v>
      </c>
      <c r="F45" s="90"/>
      <c r="G45" s="91"/>
      <c r="H45" s="92">
        <v>12.5</v>
      </c>
      <c r="I45" s="92"/>
      <c r="J45" s="93">
        <v>14.5</v>
      </c>
      <c r="K45" s="93"/>
      <c r="L45" s="94">
        <v>17</v>
      </c>
      <c r="M45" s="94"/>
    </row>
    <row r="46" spans="1:21">
      <c r="E46" s="7" t="s">
        <v>74</v>
      </c>
      <c r="F46" s="8"/>
      <c r="G46" s="9"/>
      <c r="H46" s="92">
        <v>14.5</v>
      </c>
      <c r="I46" s="92"/>
      <c r="J46" s="93">
        <v>16.5</v>
      </c>
      <c r="K46" s="93"/>
      <c r="L46" s="94">
        <v>19</v>
      </c>
      <c r="M46" s="94"/>
    </row>
    <row r="47" spans="1:21">
      <c r="E47" s="89" t="s">
        <v>75</v>
      </c>
      <c r="F47" s="90"/>
      <c r="G47" s="91"/>
      <c r="H47" s="92">
        <v>16.5</v>
      </c>
      <c r="I47" s="92"/>
      <c r="J47" s="93">
        <v>18.5</v>
      </c>
      <c r="K47" s="93"/>
      <c r="L47" s="94">
        <v>21.5</v>
      </c>
      <c r="M47" s="94"/>
    </row>
    <row r="48" spans="1:21" ht="12" thickBot="1">
      <c r="D48" s="95"/>
      <c r="E48" s="70" t="s">
        <v>76</v>
      </c>
      <c r="F48" s="29"/>
      <c r="G48" s="71"/>
      <c r="H48" s="82">
        <v>18.5</v>
      </c>
      <c r="I48" s="82"/>
      <c r="J48" s="83">
        <v>20.5</v>
      </c>
      <c r="K48" s="83"/>
      <c r="L48" s="84">
        <v>24.5</v>
      </c>
      <c r="M48" s="84"/>
    </row>
    <row r="49" spans="1:17">
      <c r="D49" s="95"/>
    </row>
    <row r="50" spans="1:17">
      <c r="A50" s="96" t="s">
        <v>77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ht="11.25" customHeight="1">
      <c r="A51" s="97" t="s">
        <v>78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</row>
    <row r="52" spans="1:17">
      <c r="A52" s="97" t="s">
        <v>79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</row>
    <row r="53" spans="1:17">
      <c r="A53" s="96" t="s">
        <v>80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>
      <c r="A54" s="97" t="s">
        <v>81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</row>
    <row r="55" spans="1:17">
      <c r="A55" s="97" t="s">
        <v>82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</row>
    <row r="56" spans="1:17">
      <c r="A56" s="97" t="s">
        <v>83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</row>
    <row r="57" spans="1:17">
      <c r="A57" s="96" t="s">
        <v>84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ht="11.25" customHeight="1">
      <c r="A58" s="97" t="s">
        <v>85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</row>
    <row r="59" spans="1:17">
      <c r="A59" s="96" t="s">
        <v>86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>
      <c r="A60" s="97" t="s">
        <v>87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</row>
    <row r="61" spans="1:17">
      <c r="A61" s="97" t="s">
        <v>88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</row>
    <row r="62" spans="1:17">
      <c r="D62" s="95"/>
    </row>
    <row r="63" spans="1:17">
      <c r="D63" s="95"/>
    </row>
    <row r="64" spans="1:17">
      <c r="D64" s="95"/>
      <c r="E64" s="95"/>
      <c r="F64" s="95"/>
      <c r="G64" s="95"/>
      <c r="H64" s="95"/>
      <c r="I64" s="95"/>
      <c r="J64" s="8"/>
    </row>
    <row r="65" spans="1:18">
      <c r="D65" s="95"/>
      <c r="E65" s="95"/>
      <c r="F65" s="95"/>
      <c r="G65" s="95"/>
      <c r="H65" s="95"/>
      <c r="I65" s="95"/>
      <c r="J65" s="8"/>
    </row>
    <row r="66" spans="1:18">
      <c r="D66" s="95"/>
      <c r="E66" s="95"/>
      <c r="F66" s="95"/>
      <c r="G66" s="95"/>
      <c r="H66" s="95"/>
      <c r="I66" s="95"/>
      <c r="J66" s="8"/>
    </row>
    <row r="67" spans="1:18" ht="12" thickBot="1">
      <c r="D67" s="95"/>
      <c r="E67" s="95"/>
      <c r="F67" s="95"/>
      <c r="G67" s="95"/>
      <c r="H67" s="95"/>
      <c r="I67" s="95"/>
      <c r="J67" s="8"/>
    </row>
    <row r="68" spans="1:18" ht="12.75" customHeight="1" thickBot="1">
      <c r="A68" s="98" t="s">
        <v>89</v>
      </c>
      <c r="B68" s="18"/>
      <c r="C68" s="18"/>
      <c r="D68" s="18"/>
      <c r="E68" s="18"/>
      <c r="F68" s="18"/>
      <c r="G68" s="18"/>
      <c r="H68" s="18"/>
      <c r="I68" s="18"/>
      <c r="J68" s="19"/>
    </row>
    <row r="69" spans="1:18" ht="12" thickBot="1">
      <c r="A69" s="23" t="s">
        <v>90</v>
      </c>
      <c r="B69" s="8"/>
      <c r="C69" s="8"/>
      <c r="D69" s="8"/>
      <c r="E69" s="8"/>
      <c r="F69" s="8"/>
      <c r="G69" s="8"/>
      <c r="H69" s="8"/>
      <c r="I69" s="99">
        <f>O33</f>
        <v>137517.66959</v>
      </c>
      <c r="J69" s="99"/>
    </row>
    <row r="70" spans="1:18" ht="12" thickBot="1">
      <c r="A70" s="70"/>
      <c r="B70" s="29"/>
      <c r="C70" s="29"/>
      <c r="D70" s="29"/>
      <c r="E70" s="29"/>
      <c r="F70" s="100" t="s">
        <v>91</v>
      </c>
      <c r="G70" s="100" t="s">
        <v>92</v>
      </c>
      <c r="H70" s="100"/>
      <c r="I70" s="101" t="s">
        <v>93</v>
      </c>
      <c r="J70" s="101"/>
    </row>
    <row r="71" spans="1:18">
      <c r="A71" s="17" t="s">
        <v>94</v>
      </c>
      <c r="B71" s="18"/>
      <c r="C71" s="102" t="s">
        <v>95</v>
      </c>
      <c r="D71" s="18"/>
      <c r="E71" s="18"/>
      <c r="F71" s="18"/>
      <c r="G71" s="18"/>
      <c r="H71" s="18"/>
      <c r="I71" s="18"/>
      <c r="J71" s="19"/>
    </row>
    <row r="72" spans="1:18">
      <c r="A72" s="7"/>
      <c r="B72" s="103"/>
      <c r="C72" s="103" t="s">
        <v>96</v>
      </c>
      <c r="D72" s="103"/>
      <c r="E72" s="103"/>
      <c r="F72" s="103"/>
      <c r="G72" s="103"/>
      <c r="H72" s="104"/>
      <c r="I72" s="105">
        <f>VLOOKUP(E8,Y5:AE15,7)</f>
        <v>750</v>
      </c>
      <c r="J72" s="105"/>
    </row>
    <row r="73" spans="1:18">
      <c r="A73" s="23"/>
      <c r="B73" s="8"/>
      <c r="C73" s="24" t="s">
        <v>97</v>
      </c>
      <c r="D73" s="8"/>
      <c r="E73" s="8"/>
      <c r="F73" s="106">
        <v>30</v>
      </c>
      <c r="G73" s="107" t="s">
        <v>98</v>
      </c>
      <c r="H73" s="60">
        <f>F16</f>
        <v>121</v>
      </c>
      <c r="I73" s="105">
        <f>F73*H73</f>
        <v>3630</v>
      </c>
      <c r="J73" s="105"/>
    </row>
    <row r="74" spans="1:18">
      <c r="A74" s="7" t="s">
        <v>62</v>
      </c>
      <c r="B74" s="8"/>
      <c r="C74" s="8"/>
      <c r="D74" s="8" t="s">
        <v>99</v>
      </c>
      <c r="E74" s="8"/>
      <c r="F74" s="108"/>
      <c r="G74" s="109" t="s">
        <v>100</v>
      </c>
      <c r="H74" s="36">
        <v>18.5</v>
      </c>
      <c r="I74" s="110">
        <f>F74*H74</f>
        <v>0</v>
      </c>
      <c r="J74" s="110"/>
    </row>
    <row r="75" spans="1:18" ht="11.25" customHeight="1">
      <c r="A75" s="7" t="s">
        <v>62</v>
      </c>
      <c r="B75" s="8"/>
      <c r="C75" s="8"/>
      <c r="D75" s="111" t="s">
        <v>101</v>
      </c>
      <c r="E75" s="8"/>
      <c r="F75" s="108"/>
      <c r="G75" s="109" t="s">
        <v>100</v>
      </c>
      <c r="H75" s="36">
        <v>20.5</v>
      </c>
      <c r="I75" s="110">
        <f>F75*H75</f>
        <v>0</v>
      </c>
      <c r="J75" s="110"/>
    </row>
    <row r="76" spans="1:18">
      <c r="A76" s="7" t="s">
        <v>62</v>
      </c>
      <c r="B76" s="8"/>
      <c r="C76" s="8"/>
      <c r="D76" s="111" t="s">
        <v>102</v>
      </c>
      <c r="E76" s="8"/>
      <c r="F76" s="108"/>
      <c r="G76" s="109" t="s">
        <v>100</v>
      </c>
      <c r="H76" s="36">
        <v>24.5</v>
      </c>
      <c r="I76" s="110">
        <f>F76*H76</f>
        <v>0</v>
      </c>
      <c r="J76" s="110"/>
    </row>
    <row r="77" spans="1:18" ht="12" thickBot="1">
      <c r="A77" s="112" t="s">
        <v>103</v>
      </c>
      <c r="B77" s="8"/>
      <c r="C77" s="8"/>
      <c r="D77" s="8"/>
      <c r="E77" s="8"/>
      <c r="F77" s="8"/>
      <c r="G77" s="107"/>
      <c r="H77" s="8"/>
      <c r="I77" s="113">
        <v>0</v>
      </c>
      <c r="J77" s="113"/>
    </row>
    <row r="78" spans="1:18" ht="12.75" thickTop="1" thickBot="1">
      <c r="A78" s="70" t="s">
        <v>37</v>
      </c>
      <c r="B78" s="29"/>
      <c r="C78" s="29"/>
      <c r="D78" s="29"/>
      <c r="E78" s="29"/>
      <c r="F78" s="29"/>
      <c r="G78" s="43"/>
      <c r="H78" s="29"/>
      <c r="I78" s="114">
        <f>SUM(I72:I77)</f>
        <v>4380</v>
      </c>
      <c r="J78" s="114"/>
      <c r="K78" s="115" t="s">
        <v>104</v>
      </c>
      <c r="L78" s="115"/>
      <c r="M78" s="34">
        <f>I78</f>
        <v>4380</v>
      </c>
      <c r="N78" s="34"/>
      <c r="O78" s="116" t="s">
        <v>105</v>
      </c>
      <c r="P78" s="116"/>
      <c r="Q78" s="117">
        <f>O$33-M78</f>
        <v>133137.66959</v>
      </c>
      <c r="R78" s="117"/>
    </row>
    <row r="79" spans="1:18">
      <c r="A79" s="23" t="s">
        <v>106</v>
      </c>
      <c r="B79" s="8"/>
      <c r="C79" s="8"/>
      <c r="D79" s="8"/>
      <c r="E79" s="8"/>
      <c r="F79" s="8"/>
      <c r="G79" s="107"/>
      <c r="H79" s="8"/>
      <c r="I79" s="8"/>
      <c r="J79" s="9"/>
      <c r="Q79" s="118"/>
      <c r="R79" s="118"/>
    </row>
    <row r="80" spans="1:18">
      <c r="A80" s="7" t="s">
        <v>62</v>
      </c>
      <c r="B80" s="8"/>
      <c r="C80" s="8"/>
      <c r="D80" s="8"/>
      <c r="E80" s="8"/>
      <c r="F80" s="108">
        <v>190</v>
      </c>
      <c r="G80" s="109" t="s">
        <v>100</v>
      </c>
      <c r="H80" s="36">
        <v>17.5</v>
      </c>
      <c r="I80" s="110">
        <f>F80*H80</f>
        <v>3325</v>
      </c>
      <c r="J80" s="110"/>
      <c r="Q80" s="118"/>
      <c r="R80" s="118"/>
    </row>
    <row r="81" spans="1:18" ht="12" thickBot="1">
      <c r="A81" s="112" t="s">
        <v>103</v>
      </c>
      <c r="B81" s="8"/>
      <c r="C81" s="8"/>
      <c r="D81" s="8"/>
      <c r="E81" s="8"/>
      <c r="F81" s="8"/>
      <c r="G81" s="8"/>
      <c r="H81" s="8"/>
      <c r="I81" s="113">
        <v>1750</v>
      </c>
      <c r="J81" s="113"/>
      <c r="Q81" s="118"/>
      <c r="R81" s="118"/>
    </row>
    <row r="82" spans="1:18" ht="12.75" customHeight="1" thickTop="1" thickBot="1">
      <c r="A82" s="70" t="s">
        <v>37</v>
      </c>
      <c r="B82" s="29"/>
      <c r="C82" s="29"/>
      <c r="D82" s="29"/>
      <c r="E82" s="29"/>
      <c r="F82" s="29"/>
      <c r="G82" s="29"/>
      <c r="H82" s="29"/>
      <c r="I82" s="119">
        <f>SUM(I80:I81)</f>
        <v>5075</v>
      </c>
      <c r="J82" s="119"/>
      <c r="K82" s="116" t="s">
        <v>104</v>
      </c>
      <c r="L82" s="116"/>
      <c r="M82" s="34">
        <f>M78+I82</f>
        <v>9455</v>
      </c>
      <c r="N82" s="34"/>
      <c r="O82" s="116" t="s">
        <v>105</v>
      </c>
      <c r="P82" s="116"/>
      <c r="Q82" s="117">
        <f>I$69-M82</f>
        <v>128062.66959</v>
      </c>
      <c r="R82" s="117"/>
    </row>
    <row r="83" spans="1:18">
      <c r="A83" s="17" t="s">
        <v>107</v>
      </c>
      <c r="B83" s="18"/>
      <c r="C83" s="18"/>
      <c r="D83" s="18"/>
      <c r="E83" s="18"/>
      <c r="F83" s="18"/>
      <c r="G83" s="18"/>
      <c r="H83" s="18"/>
      <c r="I83" s="18"/>
      <c r="J83" s="19"/>
    </row>
    <row r="84" spans="1:18">
      <c r="A84" s="7" t="s">
        <v>108</v>
      </c>
      <c r="B84" s="8"/>
      <c r="C84" s="120" t="s">
        <v>109</v>
      </c>
      <c r="D84" s="120"/>
      <c r="E84" s="120"/>
      <c r="F84" s="120"/>
      <c r="G84" s="120"/>
      <c r="H84" s="120"/>
      <c r="I84" s="120"/>
      <c r="J84" s="120"/>
    </row>
    <row r="85" spans="1:18">
      <c r="A85" s="7" t="s">
        <v>62</v>
      </c>
      <c r="B85" s="8"/>
      <c r="C85" s="8"/>
      <c r="D85" s="8"/>
      <c r="E85" s="8"/>
      <c r="F85" s="121">
        <v>190</v>
      </c>
      <c r="G85" s="122" t="s">
        <v>100</v>
      </c>
      <c r="H85" s="123">
        <v>17.5</v>
      </c>
      <c r="I85" s="124">
        <f>F85*H85</f>
        <v>3325</v>
      </c>
      <c r="J85" s="124"/>
    </row>
    <row r="86" spans="1:18" ht="12" thickBot="1">
      <c r="A86" s="112" t="s">
        <v>103</v>
      </c>
      <c r="B86" s="8"/>
      <c r="C86" s="8"/>
      <c r="D86" s="8"/>
      <c r="E86" s="8"/>
      <c r="F86" s="8"/>
      <c r="G86" s="8"/>
      <c r="H86" s="8"/>
      <c r="I86" s="113">
        <v>0</v>
      </c>
      <c r="J86" s="113"/>
    </row>
    <row r="87" spans="1:18" ht="12" thickTop="1">
      <c r="A87" s="125" t="s">
        <v>110</v>
      </c>
      <c r="B87" s="126"/>
      <c r="C87" s="126"/>
      <c r="D87" s="126"/>
      <c r="E87" s="126"/>
      <c r="F87" s="126"/>
      <c r="G87" s="126"/>
      <c r="H87" s="127"/>
      <c r="I87" s="128">
        <f>SUM(I85:I86)</f>
        <v>3325</v>
      </c>
      <c r="J87" s="128"/>
    </row>
    <row r="88" spans="1:18">
      <c r="A88" s="7" t="s">
        <v>111</v>
      </c>
      <c r="B88" s="8"/>
      <c r="C88" s="120" t="s">
        <v>112</v>
      </c>
      <c r="D88" s="120"/>
      <c r="E88" s="120"/>
      <c r="F88" s="120"/>
      <c r="G88" s="120"/>
      <c r="H88" s="120"/>
      <c r="I88" s="120"/>
      <c r="J88" s="120"/>
    </row>
    <row r="89" spans="1:18" ht="11.25" customHeight="1">
      <c r="A89" s="7" t="s">
        <v>62</v>
      </c>
      <c r="B89" s="8"/>
      <c r="C89" s="8"/>
      <c r="D89" s="8"/>
      <c r="E89" s="8"/>
      <c r="F89" s="108">
        <v>230</v>
      </c>
      <c r="G89" s="109" t="s">
        <v>100</v>
      </c>
      <c r="H89" s="36">
        <v>17.5</v>
      </c>
      <c r="I89" s="110">
        <f>F89*H89</f>
        <v>4025</v>
      </c>
      <c r="J89" s="110"/>
    </row>
    <row r="90" spans="1:18" ht="12" thickBot="1">
      <c r="A90" s="112" t="s">
        <v>103</v>
      </c>
      <c r="B90" s="8"/>
      <c r="C90" s="8"/>
      <c r="D90" s="8"/>
      <c r="E90" s="8"/>
      <c r="F90" s="8"/>
      <c r="G90" s="8"/>
      <c r="H90" s="8"/>
      <c r="I90" s="113">
        <v>0</v>
      </c>
      <c r="J90" s="113"/>
    </row>
    <row r="91" spans="1:18" ht="12" thickTop="1">
      <c r="A91" s="125" t="s">
        <v>113</v>
      </c>
      <c r="B91" s="126"/>
      <c r="C91" s="126"/>
      <c r="D91" s="126"/>
      <c r="E91" s="126"/>
      <c r="F91" s="126"/>
      <c r="G91" s="126"/>
      <c r="H91" s="127"/>
      <c r="I91" s="128">
        <f>SUM(I89:I90)</f>
        <v>4025</v>
      </c>
      <c r="J91" s="128"/>
    </row>
    <row r="92" spans="1:18">
      <c r="A92" s="7" t="s">
        <v>114</v>
      </c>
      <c r="B92" s="8"/>
      <c r="C92" s="120"/>
      <c r="D92" s="120"/>
      <c r="E92" s="120"/>
      <c r="F92" s="120"/>
      <c r="G92" s="120"/>
      <c r="H92" s="120"/>
      <c r="I92" s="120"/>
      <c r="J92" s="120"/>
    </row>
    <row r="93" spans="1:18">
      <c r="A93" s="7" t="s">
        <v>62</v>
      </c>
      <c r="B93" s="8"/>
      <c r="C93" s="8"/>
      <c r="D93" s="8"/>
      <c r="E93" s="8"/>
      <c r="F93" s="108"/>
      <c r="G93" s="109" t="s">
        <v>100</v>
      </c>
      <c r="H93" s="36">
        <v>17.5</v>
      </c>
      <c r="I93" s="110">
        <f>F93*H93</f>
        <v>0</v>
      </c>
      <c r="J93" s="110"/>
    </row>
    <row r="94" spans="1:18" ht="12" thickBot="1">
      <c r="A94" s="112" t="s">
        <v>103</v>
      </c>
      <c r="B94" s="8"/>
      <c r="C94" s="8"/>
      <c r="D94" s="8"/>
      <c r="E94" s="8"/>
      <c r="F94" s="8"/>
      <c r="G94" s="8"/>
      <c r="H94" s="8"/>
      <c r="I94" s="113"/>
      <c r="J94" s="113"/>
    </row>
    <row r="95" spans="1:18" ht="12.75" thickTop="1" thickBot="1">
      <c r="A95" s="129" t="s">
        <v>115</v>
      </c>
      <c r="B95" s="130"/>
      <c r="C95" s="130"/>
      <c r="D95" s="130"/>
      <c r="E95" s="130"/>
      <c r="F95" s="130"/>
      <c r="G95" s="130"/>
      <c r="H95" s="131"/>
      <c r="I95" s="132">
        <f>SUM(I93:I94)</f>
        <v>0</v>
      </c>
      <c r="J95" s="132"/>
    </row>
    <row r="96" spans="1:18" ht="12.75" customHeight="1" thickTop="1" thickBot="1">
      <c r="A96" s="70" t="s">
        <v>116</v>
      </c>
      <c r="B96" s="29"/>
      <c r="C96" s="29"/>
      <c r="D96" s="29"/>
      <c r="E96" s="29"/>
      <c r="F96" s="29"/>
      <c r="G96" s="29"/>
      <c r="H96" s="29"/>
      <c r="I96" s="119">
        <f>I87+I91+I95</f>
        <v>7350</v>
      </c>
      <c r="J96" s="119"/>
      <c r="K96" s="116" t="s">
        <v>104</v>
      </c>
      <c r="L96" s="116"/>
      <c r="M96" s="34">
        <f>M82+I96</f>
        <v>16805</v>
      </c>
      <c r="N96" s="34"/>
      <c r="O96" s="133" t="s">
        <v>105</v>
      </c>
      <c r="P96" s="133"/>
      <c r="Q96" s="117">
        <f>I$69-M96</f>
        <v>120712.66959</v>
      </c>
      <c r="R96" s="117"/>
    </row>
    <row r="97" spans="1:10">
      <c r="A97" s="23" t="s">
        <v>117</v>
      </c>
      <c r="B97" s="8"/>
      <c r="C97" s="134" t="s">
        <v>118</v>
      </c>
      <c r="D97" s="134"/>
      <c r="E97" s="134"/>
      <c r="F97" s="134"/>
      <c r="G97" s="134"/>
      <c r="H97" s="134"/>
      <c r="I97" s="134"/>
      <c r="J97" s="134"/>
    </row>
    <row r="98" spans="1:10">
      <c r="A98" s="7" t="s">
        <v>119</v>
      </c>
      <c r="B98" s="8"/>
      <c r="C98" s="120"/>
      <c r="D98" s="120"/>
      <c r="E98" s="120"/>
      <c r="F98" s="120"/>
      <c r="G98" s="120"/>
      <c r="H98" s="120"/>
      <c r="I98" s="120"/>
      <c r="J98" s="120"/>
    </row>
    <row r="99" spans="1:10">
      <c r="A99" s="7" t="s">
        <v>62</v>
      </c>
      <c r="B99" s="8"/>
      <c r="C99" s="8"/>
      <c r="D99" s="8"/>
      <c r="E99" s="8"/>
      <c r="F99" s="121"/>
      <c r="G99" s="109" t="s">
        <v>100</v>
      </c>
      <c r="H99" s="36">
        <v>17.5</v>
      </c>
      <c r="I99" s="124">
        <f>F99*H99</f>
        <v>0</v>
      </c>
      <c r="J99" s="124"/>
    </row>
    <row r="100" spans="1:10" ht="12" thickBot="1">
      <c r="A100" s="112" t="s">
        <v>103</v>
      </c>
      <c r="B100" s="8"/>
      <c r="C100" s="8"/>
      <c r="D100" s="8"/>
      <c r="E100" s="8"/>
      <c r="F100" s="8"/>
      <c r="G100" s="8"/>
      <c r="H100" s="8"/>
      <c r="I100" s="113"/>
      <c r="J100" s="113"/>
    </row>
    <row r="101" spans="1:10" ht="12" thickTop="1">
      <c r="A101" s="125" t="s">
        <v>110</v>
      </c>
      <c r="B101" s="126"/>
      <c r="C101" s="126"/>
      <c r="D101" s="126"/>
      <c r="E101" s="126"/>
      <c r="F101" s="126"/>
      <c r="G101" s="126"/>
      <c r="H101" s="127"/>
      <c r="I101" s="128">
        <f>SUM(I99:I100)</f>
        <v>0</v>
      </c>
      <c r="J101" s="128"/>
    </row>
    <row r="102" spans="1:10">
      <c r="A102" s="7" t="s">
        <v>120</v>
      </c>
      <c r="B102" s="8"/>
      <c r="C102" s="120"/>
      <c r="D102" s="120"/>
      <c r="E102" s="120"/>
      <c r="F102" s="120"/>
      <c r="G102" s="120"/>
      <c r="H102" s="120"/>
      <c r="I102" s="120"/>
      <c r="J102" s="120"/>
    </row>
    <row r="103" spans="1:10" ht="11.25" customHeight="1">
      <c r="A103" s="7" t="s">
        <v>62</v>
      </c>
      <c r="B103" s="8"/>
      <c r="C103" s="8"/>
      <c r="D103" s="8"/>
      <c r="E103" s="8"/>
      <c r="F103" s="108"/>
      <c r="G103" s="109" t="s">
        <v>100</v>
      </c>
      <c r="H103" s="36">
        <v>17.5</v>
      </c>
      <c r="I103" s="110">
        <f>F103*H103</f>
        <v>0</v>
      </c>
      <c r="J103" s="110"/>
    </row>
    <row r="104" spans="1:10" ht="12" thickBot="1">
      <c r="A104" s="112" t="s">
        <v>103</v>
      </c>
      <c r="B104" s="8"/>
      <c r="C104" s="8"/>
      <c r="D104" s="8"/>
      <c r="E104" s="8"/>
      <c r="F104" s="8"/>
      <c r="G104" s="8"/>
      <c r="H104" s="8"/>
      <c r="I104" s="113"/>
      <c r="J104" s="113"/>
    </row>
    <row r="105" spans="1:10" ht="12" thickTop="1">
      <c r="A105" s="125" t="s">
        <v>113</v>
      </c>
      <c r="B105" s="126"/>
      <c r="C105" s="126"/>
      <c r="D105" s="126"/>
      <c r="E105" s="126"/>
      <c r="F105" s="126"/>
      <c r="G105" s="126"/>
      <c r="H105" s="127"/>
      <c r="I105" s="128">
        <f>SUM(I103:I104)</f>
        <v>0</v>
      </c>
      <c r="J105" s="128"/>
    </row>
    <row r="106" spans="1:10">
      <c r="A106" s="7" t="s">
        <v>121</v>
      </c>
      <c r="B106" s="8"/>
      <c r="C106" s="120"/>
      <c r="D106" s="120"/>
      <c r="E106" s="120"/>
      <c r="F106" s="120"/>
      <c r="G106" s="120"/>
      <c r="H106" s="120"/>
      <c r="I106" s="120"/>
      <c r="J106" s="120"/>
    </row>
    <row r="107" spans="1:10">
      <c r="A107" s="7" t="s">
        <v>62</v>
      </c>
      <c r="B107" s="8"/>
      <c r="C107" s="8"/>
      <c r="D107" s="8"/>
      <c r="E107" s="8"/>
      <c r="F107" s="108"/>
      <c r="G107" s="109" t="s">
        <v>100</v>
      </c>
      <c r="H107" s="36">
        <v>17.5</v>
      </c>
      <c r="I107" s="110">
        <f>F107*H107</f>
        <v>0</v>
      </c>
      <c r="J107" s="110"/>
    </row>
    <row r="108" spans="1:10" ht="12" thickBot="1">
      <c r="A108" s="112" t="s">
        <v>103</v>
      </c>
      <c r="B108" s="8"/>
      <c r="C108" s="8"/>
      <c r="D108" s="8"/>
      <c r="E108" s="8"/>
      <c r="F108" s="8"/>
      <c r="G108" s="8"/>
      <c r="H108" s="8"/>
      <c r="I108" s="113"/>
      <c r="J108" s="113"/>
    </row>
    <row r="109" spans="1:10" ht="12" thickTop="1">
      <c r="A109" s="125" t="s">
        <v>115</v>
      </c>
      <c r="B109" s="126"/>
      <c r="C109" s="126"/>
      <c r="D109" s="126"/>
      <c r="E109" s="126"/>
      <c r="F109" s="126"/>
      <c r="G109" s="126"/>
      <c r="H109" s="127"/>
      <c r="I109" s="128">
        <f>SUM(I107:I108)</f>
        <v>0</v>
      </c>
      <c r="J109" s="128"/>
    </row>
    <row r="110" spans="1:10" ht="11.25" customHeight="1">
      <c r="A110" s="7" t="s">
        <v>122</v>
      </c>
      <c r="B110" s="8"/>
      <c r="C110" s="120"/>
      <c r="D110" s="120"/>
      <c r="E110" s="120"/>
      <c r="F110" s="120"/>
      <c r="G110" s="120"/>
      <c r="H110" s="120"/>
      <c r="I110" s="120"/>
      <c r="J110" s="120"/>
    </row>
    <row r="111" spans="1:10">
      <c r="A111" s="7" t="s">
        <v>62</v>
      </c>
      <c r="B111" s="8"/>
      <c r="C111" s="8"/>
      <c r="D111" s="8"/>
      <c r="E111" s="8"/>
      <c r="F111" s="108"/>
      <c r="G111" s="109" t="s">
        <v>100</v>
      </c>
      <c r="H111" s="36">
        <v>17.5</v>
      </c>
      <c r="I111" s="110">
        <f>F111*H111</f>
        <v>0</v>
      </c>
      <c r="J111" s="110"/>
    </row>
    <row r="112" spans="1:10" ht="12" thickBot="1">
      <c r="A112" s="112" t="s">
        <v>103</v>
      </c>
      <c r="B112" s="8"/>
      <c r="C112" s="8"/>
      <c r="D112" s="8"/>
      <c r="E112" s="8"/>
      <c r="F112" s="8"/>
      <c r="G112" s="8"/>
      <c r="H112" s="8"/>
      <c r="I112" s="113"/>
      <c r="J112" s="113"/>
    </row>
    <row r="113" spans="1:21" ht="12" thickTop="1">
      <c r="A113" s="125" t="s">
        <v>123</v>
      </c>
      <c r="B113" s="126"/>
      <c r="C113" s="126"/>
      <c r="D113" s="126"/>
      <c r="E113" s="126"/>
      <c r="F113" s="126"/>
      <c r="G113" s="126"/>
      <c r="H113" s="127"/>
      <c r="I113" s="128">
        <f>SUM(I111:I112)</f>
        <v>0</v>
      </c>
      <c r="J113" s="128"/>
    </row>
    <row r="114" spans="1:21">
      <c r="A114" s="7" t="s">
        <v>124</v>
      </c>
      <c r="B114" s="8"/>
      <c r="C114" s="120"/>
      <c r="D114" s="120"/>
      <c r="E114" s="120"/>
      <c r="F114" s="120"/>
      <c r="G114" s="120"/>
      <c r="H114" s="120"/>
      <c r="I114" s="120"/>
      <c r="J114" s="120"/>
    </row>
    <row r="115" spans="1:21">
      <c r="A115" s="7" t="s">
        <v>62</v>
      </c>
      <c r="B115" s="8"/>
      <c r="C115" s="8"/>
      <c r="D115" s="8"/>
      <c r="E115" s="8"/>
      <c r="F115" s="108"/>
      <c r="G115" s="109" t="s">
        <v>100</v>
      </c>
      <c r="H115" s="36">
        <v>17.5</v>
      </c>
      <c r="I115" s="110">
        <f>F115*H115</f>
        <v>0</v>
      </c>
      <c r="J115" s="110"/>
    </row>
    <row r="116" spans="1:21" ht="12" thickBot="1">
      <c r="A116" s="112" t="s">
        <v>103</v>
      </c>
      <c r="B116" s="8"/>
      <c r="C116" s="8"/>
      <c r="D116" s="8"/>
      <c r="E116" s="8"/>
      <c r="F116" s="8"/>
      <c r="G116" s="8"/>
      <c r="H116" s="8"/>
      <c r="I116" s="113"/>
      <c r="J116" s="113"/>
    </row>
    <row r="117" spans="1:21" ht="12.75" customHeight="1" thickTop="1" thickBot="1">
      <c r="A117" s="129" t="s">
        <v>125</v>
      </c>
      <c r="B117" s="130"/>
      <c r="C117" s="130"/>
      <c r="D117" s="130"/>
      <c r="E117" s="130"/>
      <c r="F117" s="130"/>
      <c r="G117" s="130"/>
      <c r="H117" s="131"/>
      <c r="I117" s="132">
        <f>SUM(I115:I116)</f>
        <v>0</v>
      </c>
      <c r="J117" s="132"/>
    </row>
    <row r="118" spans="1:21" ht="12.75" thickTop="1" thickBot="1">
      <c r="A118" s="7" t="s">
        <v>126</v>
      </c>
      <c r="B118" s="8"/>
      <c r="C118" s="8"/>
      <c r="D118" s="8"/>
      <c r="E118" s="8"/>
      <c r="F118" s="8"/>
      <c r="G118" s="8"/>
      <c r="H118" s="8"/>
      <c r="I118" s="135">
        <f>I101+I105+I109+I113+I117</f>
        <v>0</v>
      </c>
      <c r="J118" s="135"/>
      <c r="K118" s="116" t="s">
        <v>104</v>
      </c>
      <c r="L118" s="116"/>
      <c r="M118" s="136">
        <f>M96+I118</f>
        <v>16805</v>
      </c>
      <c r="N118" s="136"/>
      <c r="O118" s="116" t="s">
        <v>105</v>
      </c>
      <c r="P118" s="116"/>
      <c r="Q118" s="117">
        <f>I$69-M118</f>
        <v>120712.66959</v>
      </c>
      <c r="R118" s="117"/>
    </row>
    <row r="119" spans="1:21">
      <c r="A119" s="17" t="s">
        <v>127</v>
      </c>
      <c r="B119" s="18"/>
      <c r="C119" s="18"/>
      <c r="D119" s="18"/>
      <c r="E119" s="18"/>
      <c r="F119" s="18"/>
      <c r="G119" s="18"/>
      <c r="H119" s="18"/>
      <c r="I119" s="50"/>
      <c r="J119" s="137"/>
      <c r="K119" s="8"/>
    </row>
    <row r="120" spans="1:21" s="15" customFormat="1" ht="12" thickBot="1">
      <c r="A120" s="138" t="s">
        <v>2</v>
      </c>
      <c r="B120" s="139" t="s">
        <v>128</v>
      </c>
      <c r="C120" s="139"/>
      <c r="D120" s="139"/>
      <c r="E120" s="139"/>
      <c r="F120" s="139"/>
      <c r="G120" s="139"/>
      <c r="H120" s="139"/>
      <c r="I120" s="140">
        <v>500</v>
      </c>
      <c r="J120" s="140"/>
      <c r="K120" s="8"/>
      <c r="L120" s="8"/>
      <c r="M120" s="8"/>
      <c r="N120" s="8"/>
      <c r="O120" s="8"/>
      <c r="P120" s="8"/>
      <c r="Q120" s="8"/>
      <c r="R120" s="8"/>
    </row>
    <row r="121" spans="1:21" s="15" customFormat="1" ht="12" thickBot="1">
      <c r="A121" s="141" t="s">
        <v>129</v>
      </c>
      <c r="B121" s="142"/>
      <c r="C121" s="142"/>
      <c r="D121" s="142"/>
      <c r="E121" s="142"/>
      <c r="F121" s="142"/>
      <c r="G121" s="142"/>
      <c r="H121" s="142"/>
      <c r="I121" s="143"/>
      <c r="J121" s="143"/>
      <c r="O121" s="144" t="s">
        <v>130</v>
      </c>
      <c r="P121" s="144"/>
      <c r="Q121" s="145">
        <f>O33</f>
        <v>137517.66959</v>
      </c>
      <c r="R121" s="145"/>
    </row>
    <row r="122" spans="1:21" ht="12.75" thickTop="1" thickBot="1">
      <c r="A122" s="70" t="s">
        <v>131</v>
      </c>
      <c r="B122" s="29"/>
      <c r="C122" s="29"/>
      <c r="D122" s="29"/>
      <c r="E122" s="29"/>
      <c r="F122" s="29"/>
      <c r="G122" s="29"/>
      <c r="H122" s="29"/>
      <c r="I122" s="119">
        <f>SUM(I120:I121)</f>
        <v>500</v>
      </c>
      <c r="J122" s="119"/>
      <c r="K122" s="116" t="s">
        <v>104</v>
      </c>
      <c r="L122" s="116"/>
      <c r="M122" s="136">
        <f>M118+I122</f>
        <v>17305</v>
      </c>
      <c r="N122" s="136"/>
      <c r="O122" s="116" t="s">
        <v>132</v>
      </c>
      <c r="P122" s="116"/>
      <c r="Q122" s="35">
        <f>I$69-M122</f>
        <v>120212.66959</v>
      </c>
      <c r="R122" s="35"/>
    </row>
    <row r="123" spans="1:21" ht="12" thickBot="1">
      <c r="A123" s="146" t="s">
        <v>133</v>
      </c>
      <c r="B123" s="147"/>
      <c r="C123" s="147"/>
      <c r="D123" s="147"/>
      <c r="E123" s="147"/>
      <c r="F123" s="147"/>
      <c r="G123" s="147"/>
      <c r="H123" s="147"/>
      <c r="I123" s="63">
        <f>I78+I82+I96+I118+I122</f>
        <v>17305</v>
      </c>
      <c r="J123" s="63"/>
      <c r="O123" s="8"/>
      <c r="P123" s="8"/>
    </row>
    <row r="124" spans="1:21" ht="12" customHeight="1" thickBot="1"/>
    <row r="125" spans="1:21" ht="12" thickBot="1">
      <c r="A125" s="148" t="s">
        <v>134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63">
        <f>O33-I123</f>
        <v>120212.66959</v>
      </c>
      <c r="R125" s="63"/>
    </row>
    <row r="126" spans="1:21" ht="13.5" thickBot="1">
      <c r="A126" s="149" t="s">
        <v>135</v>
      </c>
      <c r="B126" s="150"/>
      <c r="C126" s="150"/>
      <c r="D126" s="150"/>
      <c r="E126" s="150"/>
      <c r="F126" s="150"/>
      <c r="G126" s="150"/>
      <c r="H126" s="151">
        <v>0.17</v>
      </c>
      <c r="I126" s="151"/>
      <c r="J126" s="99">
        <f>Q125*H126</f>
        <v>20436.153830300002</v>
      </c>
      <c r="K126" s="99"/>
      <c r="L126" s="144" t="s">
        <v>136</v>
      </c>
      <c r="M126" s="144"/>
      <c r="N126" s="152"/>
      <c r="O126" s="152"/>
      <c r="P126" s="153" t="s">
        <v>55</v>
      </c>
      <c r="Q126" s="63">
        <f>J126+N126</f>
        <v>20436.153830300002</v>
      </c>
      <c r="R126" s="63"/>
    </row>
    <row r="127" spans="1:21" ht="13.5" thickBot="1">
      <c r="A127" s="149" t="s">
        <v>137</v>
      </c>
      <c r="B127" s="150"/>
      <c r="C127" s="150"/>
      <c r="D127" s="150"/>
      <c r="E127" s="150"/>
      <c r="F127" s="150"/>
      <c r="G127" s="150"/>
      <c r="H127" s="154">
        <f>100%-H126</f>
        <v>0.83</v>
      </c>
      <c r="I127" s="154"/>
      <c r="J127" s="99">
        <f>Q125*H127</f>
        <v>99776.515759699992</v>
      </c>
      <c r="K127" s="99"/>
      <c r="L127" s="144" t="s">
        <v>136</v>
      </c>
      <c r="M127" s="144"/>
      <c r="N127" s="99">
        <f>-N126</f>
        <v>0</v>
      </c>
      <c r="O127" s="99"/>
      <c r="P127" s="155" t="s">
        <v>55</v>
      </c>
      <c r="Q127" s="63">
        <f>J127+N127</f>
        <v>99776.515759699992</v>
      </c>
      <c r="R127" s="63"/>
      <c r="U127" s="156"/>
    </row>
    <row r="129" spans="1:23">
      <c r="A129" s="96" t="s">
        <v>138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1:23">
      <c r="A130" s="97" t="s">
        <v>139</v>
      </c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</row>
    <row r="131" spans="1:23">
      <c r="A131" s="97" t="s">
        <v>140</v>
      </c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</row>
    <row r="132" spans="1:23">
      <c r="A132" s="96" t="s">
        <v>141</v>
      </c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1:23">
      <c r="A133" s="97" t="s">
        <v>142</v>
      </c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</row>
    <row r="135" spans="1:23" ht="12" thickBot="1"/>
    <row r="136" spans="1:23" ht="12" customHeight="1" thickBot="1">
      <c r="A136" s="17" t="s">
        <v>143</v>
      </c>
      <c r="B136" s="18"/>
      <c r="C136" s="18"/>
      <c r="D136" s="18"/>
      <c r="E136" s="18"/>
      <c r="F136" s="18"/>
      <c r="G136" s="18"/>
      <c r="H136" s="18"/>
      <c r="I136" s="18"/>
      <c r="J136" s="19"/>
    </row>
    <row r="137" spans="1:23" ht="12" thickBot="1">
      <c r="A137" s="23" t="s">
        <v>144</v>
      </c>
      <c r="B137" s="8"/>
      <c r="C137" s="8"/>
      <c r="D137" s="8"/>
      <c r="E137" s="8"/>
      <c r="F137" s="8"/>
      <c r="G137" s="8"/>
      <c r="H137" s="8"/>
      <c r="I137" s="157">
        <f>Q126</f>
        <v>20436.153830300002</v>
      </c>
      <c r="J137" s="157"/>
      <c r="O137" s="158"/>
      <c r="P137" s="158"/>
    </row>
    <row r="138" spans="1:23" ht="12" thickBot="1">
      <c r="A138" s="27" t="s">
        <v>145</v>
      </c>
      <c r="B138" s="29"/>
      <c r="C138" s="29"/>
      <c r="D138" s="29"/>
      <c r="E138" s="29"/>
      <c r="F138" s="100" t="s">
        <v>91</v>
      </c>
      <c r="G138" s="100" t="s">
        <v>92</v>
      </c>
      <c r="H138" s="100"/>
      <c r="I138" s="101" t="s">
        <v>93</v>
      </c>
      <c r="J138" s="101"/>
      <c r="O138" s="158"/>
      <c r="P138" s="158"/>
    </row>
    <row r="139" spans="1:23">
      <c r="A139" s="17" t="s">
        <v>146</v>
      </c>
      <c r="B139" s="18"/>
      <c r="C139" s="18"/>
      <c r="D139" s="159"/>
      <c r="E139" s="159"/>
      <c r="F139" s="159"/>
      <c r="G139" s="159"/>
      <c r="H139" s="159"/>
      <c r="I139" s="159"/>
      <c r="J139" s="159"/>
      <c r="O139" s="158"/>
      <c r="P139" s="158"/>
    </row>
    <row r="140" spans="1:23">
      <c r="A140" s="7" t="s">
        <v>62</v>
      </c>
      <c r="B140" s="8"/>
      <c r="C140" s="8"/>
      <c r="D140" s="8" t="s">
        <v>99</v>
      </c>
      <c r="E140" s="8"/>
      <c r="F140" s="121"/>
      <c r="G140" s="122" t="s">
        <v>100</v>
      </c>
      <c r="H140" s="123">
        <v>14.5</v>
      </c>
      <c r="I140" s="124">
        <f>F140*H140</f>
        <v>0</v>
      </c>
      <c r="J140" s="124"/>
      <c r="O140" s="158"/>
      <c r="P140" s="158"/>
      <c r="V140" s="2" t="s">
        <v>147</v>
      </c>
      <c r="W140" s="2">
        <f>F140</f>
        <v>0</v>
      </c>
    </row>
    <row r="141" spans="1:23">
      <c r="A141" s="7" t="s">
        <v>62</v>
      </c>
      <c r="B141" s="8"/>
      <c r="C141" s="8"/>
      <c r="D141" s="111" t="s">
        <v>101</v>
      </c>
      <c r="E141" s="8"/>
      <c r="F141" s="108"/>
      <c r="G141" s="109" t="s">
        <v>100</v>
      </c>
      <c r="H141" s="36">
        <v>16.5</v>
      </c>
      <c r="I141" s="110">
        <f>F141*H141</f>
        <v>0</v>
      </c>
      <c r="J141" s="110"/>
      <c r="O141" s="158"/>
      <c r="P141" s="158"/>
      <c r="V141" s="2" t="s">
        <v>148</v>
      </c>
      <c r="W141" s="2">
        <f>F141</f>
        <v>0</v>
      </c>
    </row>
    <row r="142" spans="1:23">
      <c r="A142" s="7" t="s">
        <v>62</v>
      </c>
      <c r="B142" s="8"/>
      <c r="C142" s="8"/>
      <c r="D142" s="111" t="s">
        <v>102</v>
      </c>
      <c r="E142" s="8"/>
      <c r="F142" s="108"/>
      <c r="G142" s="109" t="s">
        <v>100</v>
      </c>
      <c r="H142" s="36">
        <v>19</v>
      </c>
      <c r="I142" s="110">
        <f>F142*H142</f>
        <v>0</v>
      </c>
      <c r="J142" s="110"/>
      <c r="K142" s="54"/>
      <c r="L142" s="54"/>
      <c r="M142" s="54"/>
      <c r="N142" s="54"/>
      <c r="O142" s="160"/>
      <c r="P142" s="160"/>
      <c r="V142" s="2" t="s">
        <v>149</v>
      </c>
      <c r="W142" s="2">
        <f>F142</f>
        <v>0</v>
      </c>
    </row>
    <row r="143" spans="1:23" ht="12" customHeight="1" thickBot="1">
      <c r="A143" s="112" t="s">
        <v>103</v>
      </c>
      <c r="B143" s="8"/>
      <c r="C143" s="8"/>
      <c r="D143" s="8"/>
      <c r="E143" s="8"/>
      <c r="F143" s="8"/>
      <c r="G143" s="107"/>
      <c r="H143" s="8"/>
      <c r="I143" s="113">
        <v>0</v>
      </c>
      <c r="J143" s="113"/>
      <c r="K143" s="54"/>
      <c r="L143" s="54"/>
      <c r="M143" s="54"/>
      <c r="N143" s="54"/>
      <c r="O143" s="160"/>
      <c r="P143" s="160"/>
      <c r="V143" s="2" t="s">
        <v>150</v>
      </c>
      <c r="W143" s="161">
        <f>I143</f>
        <v>0</v>
      </c>
    </row>
    <row r="144" spans="1:23" ht="12" thickTop="1">
      <c r="A144" s="125" t="s">
        <v>37</v>
      </c>
      <c r="B144" s="126"/>
      <c r="C144" s="126"/>
      <c r="D144" s="126"/>
      <c r="E144" s="126"/>
      <c r="F144" s="126"/>
      <c r="G144" s="162"/>
      <c r="H144" s="126"/>
      <c r="I144" s="128">
        <f>SUM(I140:I143)</f>
        <v>0</v>
      </c>
      <c r="J144" s="128"/>
      <c r="K144" s="54"/>
      <c r="L144" s="54"/>
      <c r="M144" s="54"/>
      <c r="N144" s="54"/>
      <c r="O144" s="163"/>
      <c r="P144" s="164"/>
    </row>
    <row r="145" spans="1:23">
      <c r="A145" s="23" t="s">
        <v>151</v>
      </c>
      <c r="B145" s="8"/>
      <c r="C145" s="8"/>
      <c r="D145" s="165"/>
      <c r="E145" s="165"/>
      <c r="F145" s="165"/>
      <c r="G145" s="165"/>
      <c r="H145" s="165"/>
      <c r="I145" s="165"/>
      <c r="J145" s="165"/>
      <c r="K145" s="54"/>
      <c r="L145" s="54"/>
      <c r="M145" s="54"/>
      <c r="N145" s="54"/>
      <c r="O145" s="160"/>
      <c r="P145" s="160"/>
    </row>
    <row r="146" spans="1:23">
      <c r="A146" s="7" t="s">
        <v>62</v>
      </c>
      <c r="B146" s="8"/>
      <c r="C146" s="8"/>
      <c r="D146" s="8" t="s">
        <v>99</v>
      </c>
      <c r="E146" s="8"/>
      <c r="F146" s="121"/>
      <c r="G146" s="122" t="s">
        <v>100</v>
      </c>
      <c r="H146" s="123">
        <v>14.5</v>
      </c>
      <c r="I146" s="124">
        <f>F146*H146</f>
        <v>0</v>
      </c>
      <c r="J146" s="124"/>
      <c r="K146" s="54"/>
      <c r="L146" s="54"/>
      <c r="M146" s="54"/>
      <c r="N146" s="54"/>
      <c r="O146" s="160"/>
      <c r="P146" s="160"/>
      <c r="V146" s="2" t="s">
        <v>147</v>
      </c>
      <c r="W146" s="2">
        <f>F146</f>
        <v>0</v>
      </c>
    </row>
    <row r="147" spans="1:23">
      <c r="A147" s="7" t="s">
        <v>62</v>
      </c>
      <c r="B147" s="8"/>
      <c r="C147" s="8"/>
      <c r="D147" s="111" t="s">
        <v>101</v>
      </c>
      <c r="E147" s="8"/>
      <c r="F147" s="108"/>
      <c r="G147" s="109" t="s">
        <v>100</v>
      </c>
      <c r="H147" s="36">
        <v>16.5</v>
      </c>
      <c r="I147" s="110">
        <f>F147*H147</f>
        <v>0</v>
      </c>
      <c r="J147" s="110"/>
      <c r="K147" s="54"/>
      <c r="L147" s="54"/>
      <c r="M147" s="54"/>
      <c r="N147" s="54"/>
      <c r="O147" s="160"/>
      <c r="P147" s="160"/>
      <c r="V147" s="2" t="s">
        <v>148</v>
      </c>
      <c r="W147" s="2">
        <f>F147</f>
        <v>0</v>
      </c>
    </row>
    <row r="148" spans="1:23">
      <c r="A148" s="7" t="s">
        <v>62</v>
      </c>
      <c r="B148" s="8"/>
      <c r="C148" s="8"/>
      <c r="D148" s="111" t="s">
        <v>102</v>
      </c>
      <c r="E148" s="8"/>
      <c r="F148" s="108"/>
      <c r="G148" s="109" t="s">
        <v>100</v>
      </c>
      <c r="H148" s="36">
        <v>19</v>
      </c>
      <c r="I148" s="110">
        <f>F148*H148</f>
        <v>0</v>
      </c>
      <c r="J148" s="110"/>
      <c r="K148" s="54"/>
      <c r="L148" s="54"/>
      <c r="M148" s="54"/>
      <c r="N148" s="54"/>
      <c r="O148" s="160"/>
      <c r="P148" s="160"/>
      <c r="V148" s="2" t="s">
        <v>149</v>
      </c>
      <c r="W148" s="2">
        <f>F148</f>
        <v>0</v>
      </c>
    </row>
    <row r="149" spans="1:23" ht="12" thickBot="1">
      <c r="A149" s="112" t="s">
        <v>103</v>
      </c>
      <c r="B149" s="8"/>
      <c r="C149" s="8"/>
      <c r="D149" s="8"/>
      <c r="E149" s="8"/>
      <c r="F149" s="8"/>
      <c r="G149" s="107"/>
      <c r="H149" s="8"/>
      <c r="I149" s="113">
        <v>0</v>
      </c>
      <c r="J149" s="113"/>
      <c r="K149" s="54"/>
      <c r="L149" s="54"/>
      <c r="M149" s="54"/>
      <c r="N149" s="54"/>
      <c r="O149" s="160"/>
      <c r="P149" s="160"/>
      <c r="V149" s="2" t="s">
        <v>150</v>
      </c>
      <c r="W149" s="161">
        <f>I149</f>
        <v>0</v>
      </c>
    </row>
    <row r="150" spans="1:23" ht="12" customHeight="1" thickTop="1">
      <c r="A150" s="125" t="s">
        <v>37</v>
      </c>
      <c r="B150" s="126"/>
      <c r="C150" s="126"/>
      <c r="D150" s="126"/>
      <c r="E150" s="126"/>
      <c r="F150" s="126"/>
      <c r="G150" s="162"/>
      <c r="H150" s="126"/>
      <c r="I150" s="128">
        <f>SUM(I146:I149)</f>
        <v>0</v>
      </c>
      <c r="J150" s="128"/>
      <c r="K150" s="54"/>
      <c r="L150" s="54"/>
      <c r="M150" s="54"/>
      <c r="N150" s="54"/>
      <c r="O150" s="163"/>
      <c r="P150" s="164"/>
    </row>
    <row r="151" spans="1:23">
      <c r="A151" s="23" t="s">
        <v>152</v>
      </c>
      <c r="B151" s="8"/>
      <c r="C151" s="8"/>
      <c r="D151" s="165"/>
      <c r="E151" s="165"/>
      <c r="F151" s="165"/>
      <c r="G151" s="165"/>
      <c r="H151" s="165"/>
      <c r="I151" s="165"/>
      <c r="J151" s="165"/>
      <c r="K151" s="54"/>
      <c r="L151" s="54"/>
      <c r="M151" s="54"/>
      <c r="N151" s="54"/>
      <c r="O151" s="160"/>
      <c r="P151" s="160"/>
    </row>
    <row r="152" spans="1:23">
      <c r="A152" s="7" t="s">
        <v>62</v>
      </c>
      <c r="B152" s="8"/>
      <c r="C152" s="8"/>
      <c r="D152" s="8" t="s">
        <v>99</v>
      </c>
      <c r="E152" s="8"/>
      <c r="F152" s="121"/>
      <c r="G152" s="122" t="s">
        <v>100</v>
      </c>
      <c r="H152" s="123">
        <v>14.5</v>
      </c>
      <c r="I152" s="124">
        <f>F152*H152</f>
        <v>0</v>
      </c>
      <c r="J152" s="124"/>
      <c r="K152" s="54"/>
      <c r="L152" s="54"/>
      <c r="M152" s="54"/>
      <c r="N152" s="54"/>
      <c r="O152" s="160"/>
      <c r="P152" s="160"/>
      <c r="V152" s="2" t="s">
        <v>147</v>
      </c>
      <c r="W152" s="2">
        <f>F152</f>
        <v>0</v>
      </c>
    </row>
    <row r="153" spans="1:23">
      <c r="A153" s="7" t="s">
        <v>62</v>
      </c>
      <c r="B153" s="8"/>
      <c r="C153" s="8"/>
      <c r="D153" s="111" t="s">
        <v>101</v>
      </c>
      <c r="E153" s="8"/>
      <c r="F153" s="108"/>
      <c r="G153" s="109" t="s">
        <v>100</v>
      </c>
      <c r="H153" s="36">
        <v>16.5</v>
      </c>
      <c r="I153" s="110">
        <f>F153*H153</f>
        <v>0</v>
      </c>
      <c r="J153" s="110"/>
      <c r="K153" s="54"/>
      <c r="L153" s="54"/>
      <c r="M153" s="54"/>
      <c r="N153" s="54"/>
      <c r="O153" s="160"/>
      <c r="P153" s="160"/>
      <c r="V153" s="2" t="s">
        <v>148</v>
      </c>
      <c r="W153" s="2">
        <f>F153</f>
        <v>0</v>
      </c>
    </row>
    <row r="154" spans="1:23">
      <c r="A154" s="7" t="s">
        <v>62</v>
      </c>
      <c r="B154" s="8"/>
      <c r="C154" s="8"/>
      <c r="D154" s="111" t="s">
        <v>102</v>
      </c>
      <c r="E154" s="8"/>
      <c r="F154" s="108"/>
      <c r="G154" s="109" t="s">
        <v>100</v>
      </c>
      <c r="H154" s="36">
        <v>19</v>
      </c>
      <c r="I154" s="110">
        <f>F154*H154</f>
        <v>0</v>
      </c>
      <c r="J154" s="110"/>
      <c r="K154" s="54"/>
      <c r="L154" s="54"/>
      <c r="M154" s="54"/>
      <c r="N154" s="54"/>
      <c r="O154" s="160"/>
      <c r="P154" s="160"/>
      <c r="V154" s="2" t="s">
        <v>149</v>
      </c>
      <c r="W154" s="2">
        <f>F154</f>
        <v>0</v>
      </c>
    </row>
    <row r="155" spans="1:23" ht="12" thickBot="1">
      <c r="A155" s="112" t="s">
        <v>103</v>
      </c>
      <c r="B155" s="8"/>
      <c r="C155" s="8"/>
      <c r="D155" s="8"/>
      <c r="E155" s="8"/>
      <c r="F155" s="8"/>
      <c r="G155" s="107"/>
      <c r="H155" s="8"/>
      <c r="I155" s="113">
        <v>0</v>
      </c>
      <c r="J155" s="113"/>
      <c r="K155" s="54"/>
      <c r="L155" s="54"/>
      <c r="M155" s="54"/>
      <c r="N155" s="54"/>
      <c r="O155" s="160"/>
      <c r="P155" s="160"/>
      <c r="V155" s="2" t="s">
        <v>150</v>
      </c>
      <c r="W155" s="161">
        <f>I155</f>
        <v>0</v>
      </c>
    </row>
    <row r="156" spans="1:23" ht="12" thickTop="1">
      <c r="A156" s="125" t="s">
        <v>37</v>
      </c>
      <c r="B156" s="126"/>
      <c r="C156" s="126"/>
      <c r="D156" s="126"/>
      <c r="E156" s="126"/>
      <c r="F156" s="126"/>
      <c r="G156" s="162"/>
      <c r="H156" s="126"/>
      <c r="I156" s="128">
        <f>SUM(I152:I155)</f>
        <v>0</v>
      </c>
      <c r="J156" s="128"/>
      <c r="K156" s="54"/>
      <c r="L156" s="54"/>
      <c r="M156" s="54"/>
      <c r="N156" s="54"/>
      <c r="O156" s="163"/>
      <c r="P156" s="164"/>
    </row>
    <row r="157" spans="1:23" ht="11.25" customHeight="1">
      <c r="A157" s="23" t="s">
        <v>153</v>
      </c>
      <c r="B157" s="8"/>
      <c r="C157" s="8"/>
      <c r="D157" s="165"/>
      <c r="E157" s="165"/>
      <c r="F157" s="165"/>
      <c r="G157" s="165"/>
      <c r="H157" s="165"/>
      <c r="I157" s="165"/>
      <c r="J157" s="165"/>
      <c r="K157" s="54"/>
      <c r="L157" s="54"/>
      <c r="M157" s="54"/>
      <c r="N157" s="54"/>
      <c r="O157" s="160"/>
      <c r="P157" s="160"/>
    </row>
    <row r="158" spans="1:23">
      <c r="A158" s="7" t="s">
        <v>62</v>
      </c>
      <c r="B158" s="8"/>
      <c r="C158" s="8"/>
      <c r="D158" s="8" t="s">
        <v>99</v>
      </c>
      <c r="E158" s="8"/>
      <c r="F158" s="121"/>
      <c r="G158" s="122" t="s">
        <v>100</v>
      </c>
      <c r="H158" s="123">
        <v>14.5</v>
      </c>
      <c r="I158" s="124">
        <f>F158*H158</f>
        <v>0</v>
      </c>
      <c r="J158" s="124"/>
      <c r="K158" s="54"/>
      <c r="L158" s="54"/>
      <c r="M158" s="54"/>
      <c r="N158" s="54"/>
      <c r="O158" s="160"/>
      <c r="P158" s="160"/>
      <c r="V158" s="2" t="s">
        <v>147</v>
      </c>
      <c r="W158" s="2">
        <f>F158</f>
        <v>0</v>
      </c>
    </row>
    <row r="159" spans="1:23">
      <c r="A159" s="7" t="s">
        <v>62</v>
      </c>
      <c r="B159" s="8"/>
      <c r="C159" s="8"/>
      <c r="D159" s="111" t="s">
        <v>101</v>
      </c>
      <c r="E159" s="8"/>
      <c r="F159" s="108"/>
      <c r="G159" s="109" t="s">
        <v>100</v>
      </c>
      <c r="H159" s="36">
        <v>16.5</v>
      </c>
      <c r="I159" s="110">
        <f>F159*H159</f>
        <v>0</v>
      </c>
      <c r="J159" s="110"/>
      <c r="K159" s="54"/>
      <c r="L159" s="54"/>
      <c r="M159" s="54"/>
      <c r="N159" s="54"/>
      <c r="O159" s="160"/>
      <c r="P159" s="160"/>
      <c r="V159" s="2" t="s">
        <v>148</v>
      </c>
      <c r="W159" s="2">
        <f>F159</f>
        <v>0</v>
      </c>
    </row>
    <row r="160" spans="1:23">
      <c r="A160" s="7" t="s">
        <v>62</v>
      </c>
      <c r="B160" s="8"/>
      <c r="C160" s="8"/>
      <c r="D160" s="111" t="s">
        <v>102</v>
      </c>
      <c r="E160" s="8"/>
      <c r="F160" s="108"/>
      <c r="G160" s="109" t="s">
        <v>100</v>
      </c>
      <c r="H160" s="36">
        <v>19</v>
      </c>
      <c r="I160" s="110">
        <f>F160*H160</f>
        <v>0</v>
      </c>
      <c r="J160" s="110"/>
      <c r="K160" s="54"/>
      <c r="L160" s="54"/>
      <c r="M160" s="54"/>
      <c r="N160" s="54"/>
      <c r="O160" s="160"/>
      <c r="P160" s="160"/>
      <c r="V160" s="2" t="s">
        <v>149</v>
      </c>
      <c r="W160" s="2">
        <f>F160</f>
        <v>0</v>
      </c>
    </row>
    <row r="161" spans="1:23" ht="12" thickBot="1">
      <c r="A161" s="112" t="s">
        <v>103</v>
      </c>
      <c r="B161" s="8"/>
      <c r="C161" s="8"/>
      <c r="D161" s="8"/>
      <c r="E161" s="8"/>
      <c r="F161" s="8"/>
      <c r="G161" s="107"/>
      <c r="H161" s="8"/>
      <c r="I161" s="113">
        <v>0</v>
      </c>
      <c r="J161" s="113"/>
      <c r="K161" s="54"/>
      <c r="L161" s="54"/>
      <c r="M161" s="54"/>
      <c r="N161" s="54"/>
      <c r="O161" s="160"/>
      <c r="P161" s="160"/>
      <c r="V161" s="2" t="s">
        <v>150</v>
      </c>
      <c r="W161" s="161">
        <f>I161</f>
        <v>0</v>
      </c>
    </row>
    <row r="162" spans="1:23" ht="12" thickTop="1">
      <c r="A162" s="125" t="s">
        <v>37</v>
      </c>
      <c r="B162" s="126"/>
      <c r="C162" s="126"/>
      <c r="D162" s="126"/>
      <c r="E162" s="126"/>
      <c r="F162" s="126"/>
      <c r="G162" s="162"/>
      <c r="H162" s="126"/>
      <c r="I162" s="128">
        <f>SUM(I158:I161)</f>
        <v>0</v>
      </c>
      <c r="J162" s="128"/>
      <c r="K162" s="54"/>
      <c r="L162" s="54"/>
      <c r="M162" s="54"/>
      <c r="N162" s="54"/>
      <c r="O162" s="163"/>
      <c r="P162" s="164"/>
    </row>
    <row r="163" spans="1:23">
      <c r="A163" s="23" t="s">
        <v>154</v>
      </c>
      <c r="B163" s="8"/>
      <c r="C163" s="8"/>
      <c r="D163" s="165"/>
      <c r="E163" s="165"/>
      <c r="F163" s="165"/>
      <c r="G163" s="165"/>
      <c r="H163" s="165"/>
      <c r="I163" s="165"/>
      <c r="J163" s="165"/>
      <c r="K163" s="54"/>
      <c r="L163" s="54"/>
      <c r="M163" s="54"/>
      <c r="N163" s="54"/>
      <c r="O163" s="160"/>
      <c r="P163" s="160"/>
    </row>
    <row r="164" spans="1:23" ht="11.25" customHeight="1">
      <c r="A164" s="7" t="s">
        <v>62</v>
      </c>
      <c r="B164" s="8"/>
      <c r="C164" s="8"/>
      <c r="D164" s="8" t="s">
        <v>99</v>
      </c>
      <c r="E164" s="8"/>
      <c r="F164" s="121"/>
      <c r="G164" s="122" t="s">
        <v>100</v>
      </c>
      <c r="H164" s="123">
        <v>14.5</v>
      </c>
      <c r="I164" s="124">
        <f>F164*H164</f>
        <v>0</v>
      </c>
      <c r="J164" s="124"/>
      <c r="K164" s="54"/>
      <c r="L164" s="54"/>
      <c r="M164" s="54"/>
      <c r="N164" s="54"/>
      <c r="O164" s="160"/>
      <c r="P164" s="160"/>
      <c r="V164" s="2" t="s">
        <v>147</v>
      </c>
      <c r="W164" s="2">
        <f>F164</f>
        <v>0</v>
      </c>
    </row>
    <row r="165" spans="1:23">
      <c r="A165" s="7" t="s">
        <v>62</v>
      </c>
      <c r="B165" s="8"/>
      <c r="C165" s="8"/>
      <c r="D165" s="111" t="s">
        <v>101</v>
      </c>
      <c r="E165" s="8"/>
      <c r="F165" s="108"/>
      <c r="G165" s="109" t="s">
        <v>100</v>
      </c>
      <c r="H165" s="36">
        <v>16.5</v>
      </c>
      <c r="I165" s="110">
        <f>F165*H165</f>
        <v>0</v>
      </c>
      <c r="J165" s="110"/>
      <c r="K165" s="54"/>
      <c r="L165" s="54"/>
      <c r="M165" s="54"/>
      <c r="N165" s="54"/>
      <c r="O165" s="160"/>
      <c r="P165" s="160"/>
      <c r="V165" s="2" t="s">
        <v>148</v>
      </c>
      <c r="W165" s="2">
        <f>F165</f>
        <v>0</v>
      </c>
    </row>
    <row r="166" spans="1:23">
      <c r="A166" s="7" t="s">
        <v>62</v>
      </c>
      <c r="B166" s="8"/>
      <c r="C166" s="8"/>
      <c r="D166" s="111" t="s">
        <v>102</v>
      </c>
      <c r="E166" s="8"/>
      <c r="F166" s="108"/>
      <c r="G166" s="109" t="s">
        <v>100</v>
      </c>
      <c r="H166" s="36">
        <v>19</v>
      </c>
      <c r="I166" s="110">
        <f>F166*H166</f>
        <v>0</v>
      </c>
      <c r="J166" s="110"/>
      <c r="K166" s="54"/>
      <c r="L166" s="54"/>
      <c r="M166" s="54"/>
      <c r="N166" s="54"/>
      <c r="O166" s="160"/>
      <c r="P166" s="160"/>
      <c r="V166" s="2" t="s">
        <v>149</v>
      </c>
      <c r="W166" s="2">
        <f>F166</f>
        <v>0</v>
      </c>
    </row>
    <row r="167" spans="1:23" ht="12" thickBot="1">
      <c r="A167" s="112" t="s">
        <v>103</v>
      </c>
      <c r="B167" s="8"/>
      <c r="C167" s="8"/>
      <c r="D167" s="8"/>
      <c r="E167" s="8"/>
      <c r="F167" s="8"/>
      <c r="G167" s="107"/>
      <c r="H167" s="8"/>
      <c r="I167" s="113">
        <v>0</v>
      </c>
      <c r="J167" s="113"/>
      <c r="K167" s="54"/>
      <c r="L167" s="54"/>
      <c r="M167" s="54"/>
      <c r="N167" s="54"/>
      <c r="O167" s="160"/>
      <c r="P167" s="160"/>
      <c r="V167" s="2" t="s">
        <v>150</v>
      </c>
      <c r="W167" s="161">
        <f>I167</f>
        <v>0</v>
      </c>
    </row>
    <row r="168" spans="1:23" ht="12" thickTop="1">
      <c r="A168" s="125" t="s">
        <v>37</v>
      </c>
      <c r="B168" s="126"/>
      <c r="C168" s="126"/>
      <c r="D168" s="126"/>
      <c r="E168" s="126"/>
      <c r="F168" s="126"/>
      <c r="G168" s="162"/>
      <c r="H168" s="126"/>
      <c r="I168" s="128">
        <f>SUM(I164:I167)</f>
        <v>0</v>
      </c>
      <c r="J168" s="128"/>
      <c r="K168" s="54"/>
      <c r="L168" s="54"/>
      <c r="M168" s="54"/>
      <c r="N168" s="54"/>
      <c r="O168" s="163"/>
      <c r="P168" s="164"/>
    </row>
    <row r="169" spans="1:23">
      <c r="A169" s="23" t="s">
        <v>155</v>
      </c>
      <c r="B169" s="8"/>
      <c r="C169" s="8"/>
      <c r="D169" s="165"/>
      <c r="E169" s="165"/>
      <c r="F169" s="165"/>
      <c r="G169" s="165"/>
      <c r="H169" s="165"/>
      <c r="I169" s="165"/>
      <c r="J169" s="165"/>
      <c r="K169" s="54"/>
      <c r="L169" s="54"/>
      <c r="M169" s="54"/>
      <c r="N169" s="54"/>
      <c r="O169" s="160"/>
      <c r="P169" s="160"/>
    </row>
    <row r="170" spans="1:23">
      <c r="A170" s="7" t="s">
        <v>62</v>
      </c>
      <c r="B170" s="8"/>
      <c r="C170" s="8"/>
      <c r="D170" s="8" t="s">
        <v>99</v>
      </c>
      <c r="E170" s="8"/>
      <c r="F170" s="121"/>
      <c r="G170" s="122" t="s">
        <v>100</v>
      </c>
      <c r="H170" s="123">
        <v>14.5</v>
      </c>
      <c r="I170" s="124">
        <f>F170*H170</f>
        <v>0</v>
      </c>
      <c r="J170" s="124"/>
      <c r="K170" s="54"/>
      <c r="L170" s="54"/>
      <c r="M170" s="54"/>
      <c r="N170" s="54"/>
      <c r="O170" s="160"/>
      <c r="P170" s="160"/>
      <c r="V170" s="2" t="s">
        <v>147</v>
      </c>
      <c r="W170" s="2">
        <f>F170</f>
        <v>0</v>
      </c>
    </row>
    <row r="171" spans="1:23" ht="11.25" customHeight="1">
      <c r="A171" s="7" t="s">
        <v>62</v>
      </c>
      <c r="B171" s="8"/>
      <c r="C171" s="8"/>
      <c r="D171" s="111" t="s">
        <v>101</v>
      </c>
      <c r="E171" s="8"/>
      <c r="F171" s="108"/>
      <c r="G171" s="109" t="s">
        <v>100</v>
      </c>
      <c r="H171" s="36">
        <v>16.5</v>
      </c>
      <c r="I171" s="110">
        <f>F171*H171</f>
        <v>0</v>
      </c>
      <c r="J171" s="110"/>
      <c r="K171" s="54"/>
      <c r="L171" s="54"/>
      <c r="M171" s="54"/>
      <c r="N171" s="54"/>
      <c r="O171" s="160"/>
      <c r="P171" s="160"/>
      <c r="V171" s="2" t="s">
        <v>148</v>
      </c>
      <c r="W171" s="2">
        <f>F171</f>
        <v>0</v>
      </c>
    </row>
    <row r="172" spans="1:23">
      <c r="A172" s="7" t="s">
        <v>62</v>
      </c>
      <c r="B172" s="8"/>
      <c r="C172" s="8"/>
      <c r="D172" s="111" t="s">
        <v>102</v>
      </c>
      <c r="E172" s="8"/>
      <c r="F172" s="108"/>
      <c r="G172" s="109" t="s">
        <v>100</v>
      </c>
      <c r="H172" s="36">
        <v>19</v>
      </c>
      <c r="I172" s="110">
        <f>F172*H172</f>
        <v>0</v>
      </c>
      <c r="J172" s="110"/>
      <c r="K172" s="54"/>
      <c r="L172" s="54"/>
      <c r="M172" s="54"/>
      <c r="N172" s="54"/>
      <c r="O172" s="160"/>
      <c r="P172" s="160"/>
      <c r="V172" s="2" t="s">
        <v>149</v>
      </c>
      <c r="W172" s="2">
        <f>F172</f>
        <v>0</v>
      </c>
    </row>
    <row r="173" spans="1:23" ht="12" thickBot="1">
      <c r="A173" s="112" t="s">
        <v>103</v>
      </c>
      <c r="B173" s="8"/>
      <c r="C173" s="8"/>
      <c r="D173" s="8"/>
      <c r="E173" s="8"/>
      <c r="F173" s="8"/>
      <c r="G173" s="107"/>
      <c r="H173" s="8"/>
      <c r="I173" s="113"/>
      <c r="J173" s="113"/>
      <c r="K173" s="54"/>
      <c r="L173" s="54"/>
      <c r="M173" s="54"/>
      <c r="N173" s="54"/>
      <c r="O173" s="160"/>
      <c r="P173" s="160"/>
      <c r="V173" s="2" t="s">
        <v>150</v>
      </c>
      <c r="W173" s="161">
        <f>I173</f>
        <v>0</v>
      </c>
    </row>
    <row r="174" spans="1:23" ht="12" thickTop="1">
      <c r="A174" s="125" t="s">
        <v>37</v>
      </c>
      <c r="B174" s="126"/>
      <c r="C174" s="126"/>
      <c r="D174" s="126"/>
      <c r="E174" s="126"/>
      <c r="F174" s="126"/>
      <c r="G174" s="162"/>
      <c r="H174" s="126"/>
      <c r="I174" s="128">
        <f>SUM(I170:I173)</f>
        <v>0</v>
      </c>
      <c r="J174" s="128"/>
      <c r="K174" s="54"/>
      <c r="L174" s="54"/>
      <c r="M174" s="54"/>
      <c r="N174" s="54"/>
      <c r="O174" s="160"/>
      <c r="P174" s="160"/>
    </row>
    <row r="175" spans="1:23">
      <c r="A175" s="23" t="s">
        <v>156</v>
      </c>
      <c r="B175" s="8"/>
      <c r="C175" s="8"/>
      <c r="D175" s="165"/>
      <c r="E175" s="165"/>
      <c r="F175" s="165"/>
      <c r="G175" s="165"/>
      <c r="H175" s="165"/>
      <c r="I175" s="165"/>
      <c r="J175" s="165"/>
      <c r="K175" s="54"/>
      <c r="L175" s="54"/>
      <c r="M175" s="54"/>
      <c r="N175" s="54"/>
      <c r="O175" s="160"/>
      <c r="P175" s="160"/>
    </row>
    <row r="176" spans="1:23">
      <c r="A176" s="7" t="s">
        <v>62</v>
      </c>
      <c r="B176" s="8"/>
      <c r="C176" s="8"/>
      <c r="D176" s="8" t="s">
        <v>99</v>
      </c>
      <c r="E176" s="8"/>
      <c r="F176" s="121"/>
      <c r="G176" s="122" t="s">
        <v>100</v>
      </c>
      <c r="H176" s="123">
        <v>14.5</v>
      </c>
      <c r="I176" s="124">
        <f>F176*H176</f>
        <v>0</v>
      </c>
      <c r="J176" s="124"/>
      <c r="K176" s="54"/>
      <c r="L176" s="54"/>
      <c r="M176" s="54"/>
      <c r="N176" s="54"/>
      <c r="O176" s="54"/>
      <c r="P176" s="54"/>
      <c r="V176" s="2" t="s">
        <v>147</v>
      </c>
      <c r="W176" s="2">
        <f>F176</f>
        <v>0</v>
      </c>
    </row>
    <row r="177" spans="1:23">
      <c r="A177" s="7" t="s">
        <v>62</v>
      </c>
      <c r="B177" s="8"/>
      <c r="C177" s="8"/>
      <c r="D177" s="111" t="s">
        <v>101</v>
      </c>
      <c r="E177" s="8"/>
      <c r="F177" s="108"/>
      <c r="G177" s="109" t="s">
        <v>100</v>
      </c>
      <c r="H177" s="36">
        <v>16.5</v>
      </c>
      <c r="I177" s="110">
        <f>F177*H177</f>
        <v>0</v>
      </c>
      <c r="J177" s="110"/>
      <c r="K177" s="54"/>
      <c r="L177" s="54"/>
      <c r="M177" s="54"/>
      <c r="N177" s="54"/>
      <c r="O177" s="54"/>
      <c r="P177" s="54"/>
      <c r="V177" s="2" t="s">
        <v>148</v>
      </c>
      <c r="W177" s="2">
        <f>F177</f>
        <v>0</v>
      </c>
    </row>
    <row r="178" spans="1:23" ht="11.25" customHeight="1">
      <c r="A178" s="7" t="s">
        <v>62</v>
      </c>
      <c r="B178" s="8"/>
      <c r="C178" s="8"/>
      <c r="D178" s="111" t="s">
        <v>102</v>
      </c>
      <c r="E178" s="8"/>
      <c r="F178" s="108"/>
      <c r="G178" s="109" t="s">
        <v>100</v>
      </c>
      <c r="H178" s="36">
        <v>19</v>
      </c>
      <c r="I178" s="110">
        <f>F178*H178</f>
        <v>0</v>
      </c>
      <c r="J178" s="110"/>
      <c r="K178" s="54"/>
      <c r="L178" s="54"/>
      <c r="M178" s="54"/>
      <c r="N178" s="54"/>
      <c r="O178" s="54"/>
      <c r="P178" s="54"/>
      <c r="V178" s="2" t="s">
        <v>149</v>
      </c>
      <c r="W178" s="2">
        <f>F178</f>
        <v>0</v>
      </c>
    </row>
    <row r="179" spans="1:23" ht="12" thickBot="1">
      <c r="A179" s="112" t="s">
        <v>103</v>
      </c>
      <c r="B179" s="8"/>
      <c r="C179" s="8"/>
      <c r="D179" s="8"/>
      <c r="E179" s="8"/>
      <c r="F179" s="8"/>
      <c r="G179" s="107"/>
      <c r="H179" s="8"/>
      <c r="I179" s="113"/>
      <c r="J179" s="113"/>
      <c r="K179" s="54"/>
      <c r="L179" s="54"/>
      <c r="M179" s="54"/>
      <c r="N179" s="54"/>
      <c r="O179" s="54"/>
      <c r="P179" s="54"/>
      <c r="V179" s="2" t="s">
        <v>150</v>
      </c>
      <c r="W179" s="161">
        <f>I179</f>
        <v>0</v>
      </c>
    </row>
    <row r="180" spans="1:23" ht="12" thickTop="1">
      <c r="A180" s="125" t="s">
        <v>37</v>
      </c>
      <c r="B180" s="126"/>
      <c r="C180" s="126"/>
      <c r="D180" s="126"/>
      <c r="E180" s="126"/>
      <c r="F180" s="126"/>
      <c r="G180" s="162"/>
      <c r="H180" s="126"/>
      <c r="I180" s="128">
        <f>SUM(I176:I179)</f>
        <v>0</v>
      </c>
      <c r="J180" s="128"/>
      <c r="K180" s="54"/>
      <c r="L180" s="54"/>
      <c r="M180" s="54"/>
      <c r="N180" s="54"/>
      <c r="O180" s="54"/>
      <c r="P180" s="54"/>
    </row>
    <row r="181" spans="1:23">
      <c r="A181" s="23" t="s">
        <v>157</v>
      </c>
      <c r="B181" s="8"/>
      <c r="C181" s="8"/>
      <c r="D181" s="165"/>
      <c r="E181" s="165"/>
      <c r="F181" s="165"/>
      <c r="G181" s="165"/>
      <c r="H181" s="165"/>
      <c r="I181" s="165"/>
      <c r="J181" s="165"/>
      <c r="K181" s="54"/>
      <c r="L181" s="54"/>
      <c r="M181" s="54"/>
      <c r="N181" s="54"/>
      <c r="O181" s="54"/>
      <c r="P181" s="54"/>
    </row>
    <row r="182" spans="1:23">
      <c r="A182" s="7" t="s">
        <v>62</v>
      </c>
      <c r="B182" s="8"/>
      <c r="C182" s="8"/>
      <c r="D182" s="8" t="s">
        <v>99</v>
      </c>
      <c r="E182" s="8"/>
      <c r="F182" s="121"/>
      <c r="G182" s="122" t="s">
        <v>100</v>
      </c>
      <c r="H182" s="123">
        <v>14.5</v>
      </c>
      <c r="I182" s="124">
        <f>F182*H182</f>
        <v>0</v>
      </c>
      <c r="J182" s="124"/>
      <c r="K182" s="54"/>
      <c r="L182" s="54"/>
      <c r="M182" s="54"/>
      <c r="N182" s="54"/>
      <c r="O182" s="54"/>
      <c r="P182" s="54"/>
      <c r="V182" s="2" t="s">
        <v>147</v>
      </c>
      <c r="W182" s="2">
        <f>F182</f>
        <v>0</v>
      </c>
    </row>
    <row r="183" spans="1:23">
      <c r="A183" s="7" t="s">
        <v>62</v>
      </c>
      <c r="B183" s="8"/>
      <c r="C183" s="8"/>
      <c r="D183" s="111" t="s">
        <v>101</v>
      </c>
      <c r="E183" s="8"/>
      <c r="F183" s="108"/>
      <c r="G183" s="109" t="s">
        <v>100</v>
      </c>
      <c r="H183" s="36">
        <v>16.5</v>
      </c>
      <c r="I183" s="110">
        <f>F183*H183</f>
        <v>0</v>
      </c>
      <c r="J183" s="110"/>
      <c r="K183" s="54"/>
      <c r="L183" s="54"/>
      <c r="M183" s="54"/>
      <c r="N183" s="54"/>
      <c r="O183" s="54"/>
      <c r="P183" s="54"/>
      <c r="V183" s="2" t="s">
        <v>148</v>
      </c>
      <c r="W183" s="2">
        <f>F183</f>
        <v>0</v>
      </c>
    </row>
    <row r="184" spans="1:23">
      <c r="A184" s="7" t="s">
        <v>62</v>
      </c>
      <c r="B184" s="8"/>
      <c r="C184" s="8"/>
      <c r="D184" s="111" t="s">
        <v>102</v>
      </c>
      <c r="E184" s="8"/>
      <c r="F184" s="108"/>
      <c r="G184" s="109" t="s">
        <v>100</v>
      </c>
      <c r="H184" s="36">
        <v>19</v>
      </c>
      <c r="I184" s="110">
        <f>F184*H184</f>
        <v>0</v>
      </c>
      <c r="J184" s="110"/>
      <c r="K184" s="54"/>
      <c r="L184" s="54"/>
      <c r="M184" s="54"/>
      <c r="N184" s="54"/>
      <c r="O184" s="160"/>
      <c r="P184" s="160"/>
      <c r="V184" s="2" t="s">
        <v>149</v>
      </c>
      <c r="W184" s="2">
        <f>F184</f>
        <v>0</v>
      </c>
    </row>
    <row r="185" spans="1:23" ht="12" customHeight="1" thickBot="1">
      <c r="A185" s="112" t="s">
        <v>103</v>
      </c>
      <c r="B185" s="8"/>
      <c r="C185" s="8"/>
      <c r="D185" s="8"/>
      <c r="E185" s="8"/>
      <c r="F185" s="8"/>
      <c r="G185" s="107"/>
      <c r="H185" s="8"/>
      <c r="I185" s="113"/>
      <c r="J185" s="113"/>
      <c r="K185" s="54"/>
      <c r="L185" s="54"/>
      <c r="M185" s="54"/>
      <c r="N185" s="54"/>
      <c r="O185" s="160"/>
      <c r="P185" s="160"/>
      <c r="V185" s="2" t="s">
        <v>150</v>
      </c>
      <c r="W185" s="161">
        <f>I185</f>
        <v>0</v>
      </c>
    </row>
    <row r="186" spans="1:23" ht="12" thickTop="1">
      <c r="A186" s="125" t="s">
        <v>37</v>
      </c>
      <c r="B186" s="126"/>
      <c r="C186" s="126"/>
      <c r="D186" s="126"/>
      <c r="E186" s="126"/>
      <c r="F186" s="126"/>
      <c r="G186" s="162"/>
      <c r="H186" s="126"/>
      <c r="I186" s="128">
        <f>SUM(I182:I185)</f>
        <v>0</v>
      </c>
      <c r="J186" s="128"/>
      <c r="K186" s="54"/>
      <c r="L186" s="54"/>
      <c r="M186" s="54"/>
      <c r="N186" s="54"/>
      <c r="O186" s="163"/>
      <c r="P186" s="164"/>
    </row>
    <row r="187" spans="1:23">
      <c r="A187" s="23" t="s">
        <v>158</v>
      </c>
      <c r="B187" s="8"/>
      <c r="C187" s="8"/>
      <c r="D187" s="165"/>
      <c r="E187" s="165"/>
      <c r="F187" s="165"/>
      <c r="G187" s="165"/>
      <c r="H187" s="165"/>
      <c r="I187" s="165"/>
      <c r="J187" s="165"/>
      <c r="K187" s="54"/>
      <c r="L187" s="54"/>
      <c r="M187" s="54"/>
      <c r="N187" s="54"/>
      <c r="O187" s="160"/>
      <c r="P187" s="160"/>
    </row>
    <row r="188" spans="1:23">
      <c r="A188" s="7" t="s">
        <v>62</v>
      </c>
      <c r="B188" s="8"/>
      <c r="C188" s="8"/>
      <c r="D188" s="8" t="s">
        <v>99</v>
      </c>
      <c r="E188" s="8"/>
      <c r="F188" s="121"/>
      <c r="G188" s="122" t="s">
        <v>100</v>
      </c>
      <c r="H188" s="123">
        <v>14.5</v>
      </c>
      <c r="I188" s="124">
        <f>F188*H188</f>
        <v>0</v>
      </c>
      <c r="J188" s="124"/>
      <c r="K188" s="54"/>
      <c r="L188" s="54"/>
      <c r="M188" s="54"/>
      <c r="N188" s="54"/>
      <c r="O188" s="160"/>
      <c r="P188" s="160"/>
      <c r="V188" s="2" t="s">
        <v>147</v>
      </c>
      <c r="W188" s="2">
        <f>F188</f>
        <v>0</v>
      </c>
    </row>
    <row r="189" spans="1:23">
      <c r="A189" s="7" t="s">
        <v>62</v>
      </c>
      <c r="B189" s="8"/>
      <c r="C189" s="8"/>
      <c r="D189" s="111" t="s">
        <v>101</v>
      </c>
      <c r="E189" s="8"/>
      <c r="F189" s="108"/>
      <c r="G189" s="109" t="s">
        <v>100</v>
      </c>
      <c r="H189" s="36">
        <v>16.5</v>
      </c>
      <c r="I189" s="110">
        <f>F189*H189</f>
        <v>0</v>
      </c>
      <c r="J189" s="110"/>
      <c r="K189" s="54"/>
      <c r="L189" s="54"/>
      <c r="M189" s="54"/>
      <c r="N189" s="54"/>
      <c r="O189" s="160"/>
      <c r="P189" s="160"/>
      <c r="V189" s="2" t="s">
        <v>148</v>
      </c>
      <c r="W189" s="2">
        <f>F189</f>
        <v>0</v>
      </c>
    </row>
    <row r="190" spans="1:23">
      <c r="A190" s="7" t="s">
        <v>62</v>
      </c>
      <c r="B190" s="8"/>
      <c r="C190" s="8"/>
      <c r="D190" s="111" t="s">
        <v>102</v>
      </c>
      <c r="E190" s="8"/>
      <c r="F190" s="108"/>
      <c r="G190" s="109" t="s">
        <v>100</v>
      </c>
      <c r="H190" s="36">
        <v>19</v>
      </c>
      <c r="I190" s="110">
        <f>F190*H190</f>
        <v>0</v>
      </c>
      <c r="J190" s="110"/>
      <c r="K190" s="54"/>
      <c r="L190" s="54"/>
      <c r="M190" s="54"/>
      <c r="N190" s="54"/>
      <c r="O190" s="160"/>
      <c r="P190" s="160"/>
      <c r="V190" s="2" t="s">
        <v>149</v>
      </c>
      <c r="W190" s="2">
        <f>F190</f>
        <v>0</v>
      </c>
    </row>
    <row r="191" spans="1:23" ht="12" thickBot="1">
      <c r="A191" s="112" t="s">
        <v>103</v>
      </c>
      <c r="B191" s="8"/>
      <c r="C191" s="8"/>
      <c r="D191" s="8"/>
      <c r="E191" s="8"/>
      <c r="F191" s="8"/>
      <c r="G191" s="107"/>
      <c r="H191" s="8"/>
      <c r="I191" s="113"/>
      <c r="J191" s="113"/>
      <c r="K191" s="54"/>
      <c r="L191" s="54"/>
      <c r="M191" s="54"/>
      <c r="N191" s="54"/>
      <c r="O191" s="160"/>
      <c r="P191" s="160"/>
      <c r="V191" s="2" t="s">
        <v>150</v>
      </c>
      <c r="W191" s="161">
        <f>I191</f>
        <v>0</v>
      </c>
    </row>
    <row r="192" spans="1:23" ht="12" customHeight="1" thickTop="1">
      <c r="A192" s="125" t="s">
        <v>37</v>
      </c>
      <c r="B192" s="126"/>
      <c r="C192" s="126"/>
      <c r="D192" s="126"/>
      <c r="E192" s="126"/>
      <c r="F192" s="126"/>
      <c r="G192" s="162"/>
      <c r="H192" s="126"/>
      <c r="I192" s="128">
        <f>SUM(I188:I191)</f>
        <v>0</v>
      </c>
      <c r="J192" s="128"/>
      <c r="K192" s="54"/>
      <c r="L192" s="54"/>
      <c r="M192" s="54"/>
      <c r="N192" s="54"/>
      <c r="O192" s="163"/>
      <c r="P192" s="164"/>
    </row>
    <row r="193" spans="1:23">
      <c r="A193" s="23" t="s">
        <v>159</v>
      </c>
      <c r="B193" s="8"/>
      <c r="C193" s="8"/>
      <c r="D193" s="165"/>
      <c r="E193" s="165"/>
      <c r="F193" s="165"/>
      <c r="G193" s="165"/>
      <c r="H193" s="165"/>
      <c r="I193" s="165"/>
      <c r="J193" s="165"/>
      <c r="K193" s="54"/>
      <c r="L193" s="54"/>
      <c r="M193" s="54"/>
      <c r="N193" s="54"/>
      <c r="O193" s="160"/>
      <c r="P193" s="160"/>
    </row>
    <row r="194" spans="1:23">
      <c r="A194" s="7" t="s">
        <v>62</v>
      </c>
      <c r="B194" s="8"/>
      <c r="C194" s="8"/>
      <c r="D194" s="8" t="s">
        <v>99</v>
      </c>
      <c r="E194" s="8"/>
      <c r="F194" s="121"/>
      <c r="G194" s="122" t="s">
        <v>100</v>
      </c>
      <c r="H194" s="123">
        <v>14.5</v>
      </c>
      <c r="I194" s="124">
        <f>F194*H194</f>
        <v>0</v>
      </c>
      <c r="J194" s="124"/>
      <c r="K194" s="54"/>
      <c r="L194" s="54"/>
      <c r="M194" s="54"/>
      <c r="N194" s="54"/>
      <c r="O194" s="160"/>
      <c r="P194" s="160"/>
      <c r="V194" s="2" t="s">
        <v>147</v>
      </c>
      <c r="W194" s="2">
        <f>F194</f>
        <v>0</v>
      </c>
    </row>
    <row r="195" spans="1:23">
      <c r="A195" s="7" t="s">
        <v>62</v>
      </c>
      <c r="B195" s="8"/>
      <c r="C195" s="8"/>
      <c r="D195" s="111" t="s">
        <v>101</v>
      </c>
      <c r="E195" s="8"/>
      <c r="F195" s="108"/>
      <c r="G195" s="109" t="s">
        <v>100</v>
      </c>
      <c r="H195" s="36">
        <v>16.5</v>
      </c>
      <c r="I195" s="110">
        <f>F195*H195</f>
        <v>0</v>
      </c>
      <c r="J195" s="110"/>
      <c r="K195" s="54"/>
      <c r="L195" s="54"/>
      <c r="M195" s="54"/>
      <c r="N195" s="54"/>
      <c r="O195" s="160"/>
      <c r="P195" s="160"/>
      <c r="V195" s="2" t="s">
        <v>148</v>
      </c>
      <c r="W195" s="2">
        <f>F195</f>
        <v>0</v>
      </c>
    </row>
    <row r="196" spans="1:23">
      <c r="A196" s="7" t="s">
        <v>62</v>
      </c>
      <c r="B196" s="8"/>
      <c r="C196" s="8"/>
      <c r="D196" s="111" t="s">
        <v>102</v>
      </c>
      <c r="E196" s="8"/>
      <c r="F196" s="108"/>
      <c r="G196" s="109" t="s">
        <v>100</v>
      </c>
      <c r="H196" s="36">
        <v>19</v>
      </c>
      <c r="I196" s="110">
        <f>F196*H196</f>
        <v>0</v>
      </c>
      <c r="J196" s="110"/>
      <c r="K196" s="54"/>
      <c r="L196" s="54"/>
      <c r="M196" s="54"/>
      <c r="N196" s="54"/>
      <c r="O196" s="160"/>
      <c r="P196" s="160"/>
      <c r="V196" s="2" t="s">
        <v>149</v>
      </c>
      <c r="W196" s="2">
        <f>F196</f>
        <v>0</v>
      </c>
    </row>
    <row r="197" spans="1:23" ht="12" thickBot="1">
      <c r="A197" s="112" t="s">
        <v>103</v>
      </c>
      <c r="B197" s="8"/>
      <c r="C197" s="8"/>
      <c r="D197" s="8"/>
      <c r="E197" s="8"/>
      <c r="F197" s="8"/>
      <c r="G197" s="107"/>
      <c r="H197" s="8"/>
      <c r="I197" s="113"/>
      <c r="J197" s="113"/>
      <c r="K197" s="54"/>
      <c r="L197" s="54"/>
      <c r="M197" s="54"/>
      <c r="N197" s="54"/>
      <c r="O197" s="160"/>
      <c r="P197" s="160"/>
      <c r="V197" s="2" t="s">
        <v>150</v>
      </c>
      <c r="W197" s="161">
        <f>I197</f>
        <v>0</v>
      </c>
    </row>
    <row r="198" spans="1:23" ht="12.75" thickTop="1" thickBot="1">
      <c r="A198" s="129" t="s">
        <v>37</v>
      </c>
      <c r="B198" s="130"/>
      <c r="C198" s="130"/>
      <c r="D198" s="130"/>
      <c r="E198" s="130"/>
      <c r="F198" s="130"/>
      <c r="G198" s="166"/>
      <c r="H198" s="130"/>
      <c r="I198" s="132">
        <f>SUM(I194:I197)</f>
        <v>0</v>
      </c>
      <c r="J198" s="132"/>
      <c r="K198" s="54"/>
      <c r="L198" s="54"/>
      <c r="M198" s="54"/>
      <c r="N198" s="54"/>
      <c r="O198" s="163"/>
      <c r="P198" s="164"/>
    </row>
    <row r="199" spans="1:23" ht="12.75" customHeight="1" thickTop="1" thickBot="1">
      <c r="A199" s="7" t="s">
        <v>160</v>
      </c>
      <c r="B199" s="8"/>
      <c r="C199" s="8"/>
      <c r="D199" s="8"/>
      <c r="E199" s="8"/>
      <c r="F199" s="8"/>
      <c r="G199" s="8"/>
      <c r="H199" s="8"/>
      <c r="I199" s="135">
        <f>I144+I150+I156+I162+I168+I174+I180+I186+I192+I198</f>
        <v>0</v>
      </c>
      <c r="J199" s="135"/>
      <c r="K199" s="116" t="s">
        <v>104</v>
      </c>
      <c r="L199" s="116"/>
      <c r="M199" s="136">
        <f>I199</f>
        <v>0</v>
      </c>
      <c r="N199" s="136"/>
      <c r="O199" s="116" t="s">
        <v>161</v>
      </c>
      <c r="P199" s="116"/>
      <c r="Q199" s="117">
        <f>I$137-M199</f>
        <v>20436.153830300002</v>
      </c>
      <c r="R199" s="117"/>
    </row>
    <row r="200" spans="1:23">
      <c r="A200" s="17" t="s">
        <v>162</v>
      </c>
      <c r="B200" s="18"/>
      <c r="C200" s="18"/>
      <c r="D200" s="18"/>
      <c r="E200" s="18"/>
      <c r="F200" s="18"/>
      <c r="G200" s="18"/>
      <c r="H200" s="18"/>
      <c r="I200" s="18"/>
      <c r="J200" s="19"/>
    </row>
    <row r="201" spans="1:23">
      <c r="A201" s="138" t="s">
        <v>2</v>
      </c>
      <c r="B201" s="167" t="s">
        <v>163</v>
      </c>
      <c r="C201" s="167"/>
      <c r="D201" s="167"/>
      <c r="E201" s="167"/>
      <c r="F201" s="167"/>
      <c r="G201" s="167"/>
      <c r="H201" s="167"/>
      <c r="I201" s="168">
        <v>0</v>
      </c>
      <c r="J201" s="168"/>
    </row>
    <row r="202" spans="1:23">
      <c r="A202" s="138" t="s">
        <v>129</v>
      </c>
      <c r="B202" s="167" t="s">
        <v>164</v>
      </c>
      <c r="C202" s="167"/>
      <c r="D202" s="167"/>
      <c r="E202" s="167"/>
      <c r="F202" s="167"/>
      <c r="G202" s="167"/>
      <c r="H202" s="167"/>
      <c r="I202" s="168">
        <v>0</v>
      </c>
      <c r="J202" s="168"/>
    </row>
    <row r="203" spans="1:23" ht="12" thickBot="1">
      <c r="A203" s="138" t="s">
        <v>165</v>
      </c>
      <c r="B203" s="167"/>
      <c r="C203" s="167"/>
      <c r="D203" s="167"/>
      <c r="E203" s="167"/>
      <c r="F203" s="167"/>
      <c r="G203" s="167"/>
      <c r="H203" s="167"/>
      <c r="I203" s="168"/>
      <c r="J203" s="168"/>
    </row>
    <row r="204" spans="1:23" ht="12" thickBot="1">
      <c r="A204" s="141" t="s">
        <v>166</v>
      </c>
      <c r="B204" s="169"/>
      <c r="C204" s="169"/>
      <c r="D204" s="169"/>
      <c r="E204" s="169"/>
      <c r="F204" s="169"/>
      <c r="G204" s="169"/>
      <c r="H204" s="169"/>
      <c r="I204" s="170"/>
      <c r="J204" s="170"/>
      <c r="K204" s="29"/>
      <c r="L204" s="29"/>
      <c r="M204" s="29"/>
      <c r="N204" s="29"/>
      <c r="O204" s="144" t="s">
        <v>167</v>
      </c>
      <c r="P204" s="144"/>
      <c r="Q204" s="145">
        <f>I$137</f>
        <v>20436.153830300002</v>
      </c>
      <c r="R204" s="145"/>
    </row>
    <row r="205" spans="1:23" s="15" customFormat="1" ht="12.75" thickTop="1" thickBot="1">
      <c r="A205" s="70" t="s">
        <v>168</v>
      </c>
      <c r="B205" s="29"/>
      <c r="C205" s="29"/>
      <c r="D205" s="29"/>
      <c r="E205" s="29"/>
      <c r="F205" s="29"/>
      <c r="G205" s="29"/>
      <c r="H205" s="29"/>
      <c r="I205" s="119">
        <f>SUM(I201:I204)</f>
        <v>0</v>
      </c>
      <c r="J205" s="119"/>
      <c r="K205" s="116" t="s">
        <v>104</v>
      </c>
      <c r="L205" s="116"/>
      <c r="M205" s="171">
        <f>M199+I205</f>
        <v>0</v>
      </c>
      <c r="N205" s="171"/>
      <c r="O205" s="172" t="s">
        <v>161</v>
      </c>
      <c r="P205" s="172"/>
      <c r="Q205" s="35">
        <f>I$137-M205</f>
        <v>20436.153830300002</v>
      </c>
      <c r="R205" s="35"/>
    </row>
    <row r="206" spans="1:23" s="15" customFormat="1" ht="12" thickBot="1">
      <c r="A206" s="173" t="s">
        <v>169</v>
      </c>
      <c r="B206" s="174"/>
      <c r="C206" s="174"/>
      <c r="D206" s="174"/>
      <c r="E206" s="174"/>
      <c r="F206" s="174"/>
      <c r="G206" s="174"/>
      <c r="H206" s="175"/>
      <c r="I206" s="157">
        <f>I199+I205</f>
        <v>0</v>
      </c>
      <c r="J206" s="157"/>
      <c r="K206" s="54"/>
      <c r="L206" s="54"/>
      <c r="M206" s="163"/>
      <c r="N206" s="164"/>
      <c r="O206" s="176" t="s">
        <v>170</v>
      </c>
      <c r="P206" s="176"/>
      <c r="Q206" s="99" t="str">
        <f>IF(Q205&lt;-0.1,W206,IF(I137-I206=Q205,V206,W206))</f>
        <v>Ok</v>
      </c>
      <c r="R206" s="99"/>
      <c r="V206" s="15" t="s">
        <v>171</v>
      </c>
      <c r="W206" s="15" t="s">
        <v>56</v>
      </c>
    </row>
    <row r="207" spans="1:23" s="15" customFormat="1">
      <c r="A207" s="54"/>
      <c r="B207" s="54"/>
      <c r="C207" s="54"/>
      <c r="D207" s="54"/>
      <c r="E207" s="54"/>
      <c r="F207" s="54"/>
      <c r="G207" s="54"/>
      <c r="H207" s="54"/>
      <c r="I207" s="177"/>
      <c r="J207" s="178"/>
      <c r="K207" s="54"/>
      <c r="L207" s="54"/>
      <c r="M207" s="163"/>
      <c r="N207" s="164"/>
      <c r="O207" s="54"/>
      <c r="P207" s="54"/>
      <c r="Q207" s="179"/>
      <c r="R207" s="180"/>
    </row>
    <row r="208" spans="1:23" s="15" customFormat="1">
      <c r="A208" s="54"/>
      <c r="B208" s="54"/>
      <c r="C208" s="54"/>
      <c r="D208" s="54"/>
      <c r="E208" s="54"/>
      <c r="F208" s="54"/>
      <c r="G208" s="54"/>
      <c r="H208" s="54"/>
      <c r="I208" s="177"/>
      <c r="J208" s="178"/>
      <c r="K208" s="54"/>
      <c r="L208" s="54"/>
      <c r="M208" s="163"/>
      <c r="N208" s="164"/>
      <c r="O208" s="54"/>
      <c r="P208" s="54"/>
      <c r="Q208" s="179"/>
      <c r="R208" s="180"/>
    </row>
    <row r="209" spans="1:23" ht="12" thickBot="1"/>
    <row r="210" spans="1:23" ht="12" customHeight="1" thickBot="1">
      <c r="A210" s="17" t="s">
        <v>172</v>
      </c>
      <c r="B210" s="18"/>
      <c r="C210" s="18"/>
      <c r="D210" s="18"/>
      <c r="E210" s="18"/>
      <c r="F210" s="18"/>
      <c r="G210" s="18"/>
      <c r="H210" s="18"/>
      <c r="I210" s="18"/>
      <c r="J210" s="19"/>
    </row>
    <row r="211" spans="1:23" ht="12" thickBot="1">
      <c r="A211" s="23" t="s">
        <v>173</v>
      </c>
      <c r="B211" s="8"/>
      <c r="C211" s="8"/>
      <c r="D211" s="8"/>
      <c r="E211" s="8"/>
      <c r="F211" s="8"/>
      <c r="G211" s="8"/>
      <c r="H211" s="8"/>
      <c r="I211" s="157">
        <f>Q205</f>
        <v>20436.153830300002</v>
      </c>
      <c r="J211" s="157"/>
      <c r="O211" s="158"/>
      <c r="P211" s="158"/>
    </row>
    <row r="212" spans="1:23" ht="12" thickBot="1">
      <c r="A212" s="27" t="s">
        <v>174</v>
      </c>
      <c r="B212" s="29"/>
      <c r="C212" s="29"/>
      <c r="D212" s="29"/>
      <c r="E212" s="29"/>
      <c r="F212" s="100" t="s">
        <v>91</v>
      </c>
      <c r="G212" s="100" t="s">
        <v>92</v>
      </c>
      <c r="H212" s="100"/>
      <c r="I212" s="101" t="s">
        <v>93</v>
      </c>
      <c r="J212" s="101"/>
      <c r="O212" s="158"/>
      <c r="P212" s="158"/>
    </row>
    <row r="213" spans="1:23">
      <c r="A213" s="17" t="s">
        <v>175</v>
      </c>
      <c r="B213" s="18"/>
      <c r="C213" s="18"/>
      <c r="D213" s="159"/>
      <c r="E213" s="159"/>
      <c r="F213" s="159"/>
      <c r="G213" s="159"/>
      <c r="H213" s="159"/>
      <c r="I213" s="159"/>
      <c r="J213" s="159"/>
      <c r="O213" s="158"/>
      <c r="P213" s="158"/>
    </row>
    <row r="214" spans="1:23">
      <c r="A214" s="7" t="s">
        <v>62</v>
      </c>
      <c r="B214" s="8"/>
      <c r="C214" s="8"/>
      <c r="D214" s="8" t="s">
        <v>99</v>
      </c>
      <c r="E214" s="8"/>
      <c r="F214" s="121">
        <v>0</v>
      </c>
      <c r="G214" s="122" t="s">
        <v>100</v>
      </c>
      <c r="H214" s="123">
        <v>14.5</v>
      </c>
      <c r="I214" s="124">
        <f>F214*H214</f>
        <v>0</v>
      </c>
      <c r="J214" s="124"/>
      <c r="O214" s="158"/>
      <c r="P214" s="158"/>
      <c r="V214" s="2" t="s">
        <v>147</v>
      </c>
      <c r="W214" s="2">
        <f>F214</f>
        <v>0</v>
      </c>
    </row>
    <row r="215" spans="1:23">
      <c r="A215" s="7" t="s">
        <v>62</v>
      </c>
      <c r="B215" s="8"/>
      <c r="C215" s="8"/>
      <c r="D215" s="111" t="s">
        <v>101</v>
      </c>
      <c r="E215" s="8"/>
      <c r="F215" s="108"/>
      <c r="G215" s="109" t="s">
        <v>100</v>
      </c>
      <c r="H215" s="36">
        <v>16.5</v>
      </c>
      <c r="I215" s="110">
        <f>F215*H215</f>
        <v>0</v>
      </c>
      <c r="J215" s="110"/>
      <c r="O215" s="158"/>
      <c r="P215" s="158"/>
      <c r="V215" s="2" t="s">
        <v>148</v>
      </c>
      <c r="W215" s="2">
        <f>F215</f>
        <v>0</v>
      </c>
    </row>
    <row r="216" spans="1:23">
      <c r="A216" s="7" t="s">
        <v>62</v>
      </c>
      <c r="B216" s="8"/>
      <c r="C216" s="8"/>
      <c r="D216" s="111" t="s">
        <v>102</v>
      </c>
      <c r="E216" s="8"/>
      <c r="F216" s="108"/>
      <c r="G216" s="109" t="s">
        <v>100</v>
      </c>
      <c r="H216" s="36">
        <v>19</v>
      </c>
      <c r="I216" s="110">
        <f>F216*H216</f>
        <v>0</v>
      </c>
      <c r="J216" s="110"/>
      <c r="K216" s="54"/>
      <c r="L216" s="54"/>
      <c r="M216" s="54"/>
      <c r="N216" s="54"/>
      <c r="O216" s="160"/>
      <c r="P216" s="160"/>
      <c r="V216" s="2" t="s">
        <v>149</v>
      </c>
      <c r="W216" s="2">
        <f>F216</f>
        <v>0</v>
      </c>
    </row>
    <row r="217" spans="1:23" ht="12" customHeight="1" thickBot="1">
      <c r="A217" s="112" t="s">
        <v>103</v>
      </c>
      <c r="B217" s="8"/>
      <c r="C217" s="8"/>
      <c r="D217" s="8"/>
      <c r="E217" s="8"/>
      <c r="F217" s="8"/>
      <c r="G217" s="107"/>
      <c r="H217" s="8"/>
      <c r="I217" s="113">
        <v>0</v>
      </c>
      <c r="J217" s="113"/>
      <c r="K217" s="54"/>
      <c r="L217" s="54"/>
      <c r="M217" s="54"/>
      <c r="N217" s="54"/>
      <c r="O217" s="160"/>
      <c r="P217" s="160"/>
      <c r="V217" s="2" t="s">
        <v>150</v>
      </c>
      <c r="W217" s="161">
        <f>I217</f>
        <v>0</v>
      </c>
    </row>
    <row r="218" spans="1:23" ht="12.75" thickTop="1" thickBot="1">
      <c r="A218" s="125" t="s">
        <v>37</v>
      </c>
      <c r="B218" s="126"/>
      <c r="C218" s="126"/>
      <c r="D218" s="126"/>
      <c r="E218" s="126"/>
      <c r="F218" s="126"/>
      <c r="G218" s="162"/>
      <c r="H218" s="126"/>
      <c r="I218" s="128">
        <f>SUM(I214:I217)</f>
        <v>0</v>
      </c>
      <c r="J218" s="128"/>
      <c r="K218" s="54"/>
      <c r="L218" s="54"/>
      <c r="M218" s="54"/>
      <c r="N218" s="54"/>
      <c r="O218" s="163"/>
      <c r="P218" s="164"/>
    </row>
    <row r="219" spans="1:23">
      <c r="A219" s="17" t="s">
        <v>176</v>
      </c>
      <c r="B219" s="18"/>
      <c r="C219" s="18"/>
      <c r="D219" s="159"/>
      <c r="E219" s="159"/>
      <c r="F219" s="159"/>
      <c r="G219" s="159"/>
      <c r="H219" s="159"/>
      <c r="I219" s="159"/>
      <c r="J219" s="159"/>
    </row>
    <row r="220" spans="1:23">
      <c r="A220" s="7" t="s">
        <v>62</v>
      </c>
      <c r="B220" s="8"/>
      <c r="C220" s="8"/>
      <c r="D220" s="8" t="s">
        <v>99</v>
      </c>
      <c r="E220" s="8"/>
      <c r="F220" s="121">
        <v>0</v>
      </c>
      <c r="G220" s="122" t="s">
        <v>100</v>
      </c>
      <c r="H220" s="123">
        <v>14.5</v>
      </c>
      <c r="I220" s="124">
        <f>F220*H220</f>
        <v>0</v>
      </c>
      <c r="J220" s="124"/>
      <c r="V220" s="2" t="s">
        <v>147</v>
      </c>
      <c r="W220" s="2">
        <f>F220</f>
        <v>0</v>
      </c>
    </row>
    <row r="221" spans="1:23">
      <c r="A221" s="7" t="s">
        <v>62</v>
      </c>
      <c r="B221" s="8"/>
      <c r="C221" s="8"/>
      <c r="D221" s="111" t="s">
        <v>101</v>
      </c>
      <c r="E221" s="8"/>
      <c r="F221" s="108"/>
      <c r="G221" s="109" t="s">
        <v>100</v>
      </c>
      <c r="H221" s="36">
        <v>16.5</v>
      </c>
      <c r="I221" s="110">
        <f>F221*H221</f>
        <v>0</v>
      </c>
      <c r="J221" s="110"/>
      <c r="V221" s="2" t="s">
        <v>148</v>
      </c>
      <c r="W221" s="2">
        <f>F221</f>
        <v>0</v>
      </c>
    </row>
    <row r="222" spans="1:23">
      <c r="A222" s="7" t="s">
        <v>62</v>
      </c>
      <c r="B222" s="8"/>
      <c r="C222" s="8"/>
      <c r="D222" s="111" t="s">
        <v>102</v>
      </c>
      <c r="E222" s="8"/>
      <c r="F222" s="108"/>
      <c r="G222" s="109" t="s">
        <v>100</v>
      </c>
      <c r="H222" s="36">
        <v>19</v>
      </c>
      <c r="I222" s="110">
        <f>F222*H222</f>
        <v>0</v>
      </c>
      <c r="J222" s="110"/>
      <c r="V222" s="2" t="s">
        <v>149</v>
      </c>
      <c r="W222" s="2">
        <f>F222</f>
        <v>0</v>
      </c>
    </row>
    <row r="223" spans="1:23" ht="12" thickBot="1">
      <c r="A223" s="112" t="s">
        <v>103</v>
      </c>
      <c r="B223" s="8"/>
      <c r="C223" s="8"/>
      <c r="D223" s="8"/>
      <c r="E223" s="8"/>
      <c r="F223" s="8"/>
      <c r="G223" s="107"/>
      <c r="H223" s="8"/>
      <c r="I223" s="113"/>
      <c r="J223" s="113"/>
      <c r="V223" s="2" t="s">
        <v>150</v>
      </c>
      <c r="W223" s="161">
        <f>I223</f>
        <v>0</v>
      </c>
    </row>
    <row r="224" spans="1:23" ht="12.75" customHeight="1" thickTop="1" thickBot="1">
      <c r="A224" s="125" t="s">
        <v>37</v>
      </c>
      <c r="B224" s="126"/>
      <c r="C224" s="126"/>
      <c r="D224" s="126"/>
      <c r="E224" s="126"/>
      <c r="F224" s="126"/>
      <c r="G224" s="162"/>
      <c r="H224" s="126"/>
      <c r="I224" s="128">
        <f>SUM(I220:I223)</f>
        <v>0</v>
      </c>
      <c r="J224" s="128"/>
    </row>
    <row r="225" spans="1:23">
      <c r="A225" s="17" t="s">
        <v>177</v>
      </c>
      <c r="B225" s="18"/>
      <c r="C225" s="18"/>
      <c r="D225" s="159"/>
      <c r="E225" s="159"/>
      <c r="F225" s="159"/>
      <c r="G225" s="159"/>
      <c r="H225" s="159"/>
      <c r="I225" s="159"/>
      <c r="J225" s="159"/>
    </row>
    <row r="226" spans="1:23">
      <c r="A226" s="7" t="s">
        <v>62</v>
      </c>
      <c r="B226" s="8"/>
      <c r="C226" s="8"/>
      <c r="D226" s="8" t="s">
        <v>99</v>
      </c>
      <c r="E226" s="8"/>
      <c r="F226" s="121">
        <v>0</v>
      </c>
      <c r="G226" s="122" t="s">
        <v>100</v>
      </c>
      <c r="H226" s="123">
        <v>14.5</v>
      </c>
      <c r="I226" s="124">
        <f>F226*H226</f>
        <v>0</v>
      </c>
      <c r="J226" s="124"/>
      <c r="V226" s="2" t="s">
        <v>147</v>
      </c>
      <c r="W226" s="2">
        <f>F226</f>
        <v>0</v>
      </c>
    </row>
    <row r="227" spans="1:23">
      <c r="A227" s="7" t="s">
        <v>62</v>
      </c>
      <c r="B227" s="8"/>
      <c r="C227" s="8"/>
      <c r="D227" s="111" t="s">
        <v>101</v>
      </c>
      <c r="E227" s="8"/>
      <c r="F227" s="108"/>
      <c r="G227" s="109" t="s">
        <v>100</v>
      </c>
      <c r="H227" s="36">
        <v>16.5</v>
      </c>
      <c r="I227" s="110">
        <f>F227*H227</f>
        <v>0</v>
      </c>
      <c r="J227" s="110"/>
      <c r="V227" s="2" t="s">
        <v>148</v>
      </c>
      <c r="W227" s="2">
        <f>F227</f>
        <v>0</v>
      </c>
    </row>
    <row r="228" spans="1:23">
      <c r="A228" s="7" t="s">
        <v>62</v>
      </c>
      <c r="B228" s="8"/>
      <c r="C228" s="8"/>
      <c r="D228" s="111" t="s">
        <v>102</v>
      </c>
      <c r="E228" s="8"/>
      <c r="F228" s="108"/>
      <c r="G228" s="109" t="s">
        <v>100</v>
      </c>
      <c r="H228" s="36">
        <v>19</v>
      </c>
      <c r="I228" s="110">
        <f>F228*H228</f>
        <v>0</v>
      </c>
      <c r="J228" s="110"/>
      <c r="V228" s="2" t="s">
        <v>149</v>
      </c>
      <c r="W228" s="2">
        <f>F228</f>
        <v>0</v>
      </c>
    </row>
    <row r="229" spans="1:23" ht="12" thickBot="1">
      <c r="A229" s="112" t="s">
        <v>103</v>
      </c>
      <c r="B229" s="8"/>
      <c r="C229" s="8"/>
      <c r="D229" s="8"/>
      <c r="E229" s="8"/>
      <c r="F229" s="8"/>
      <c r="G229" s="107"/>
      <c r="H229" s="8"/>
      <c r="I229" s="113"/>
      <c r="J229" s="113"/>
      <c r="V229" s="2" t="s">
        <v>150</v>
      </c>
      <c r="W229" s="161">
        <f>I229</f>
        <v>0</v>
      </c>
    </row>
    <row r="230" spans="1:23" ht="12.75" thickTop="1" thickBot="1">
      <c r="A230" s="125" t="s">
        <v>37</v>
      </c>
      <c r="B230" s="126"/>
      <c r="C230" s="126"/>
      <c r="D230" s="126"/>
      <c r="E230" s="126"/>
      <c r="F230" s="126"/>
      <c r="G230" s="162"/>
      <c r="H230" s="126"/>
      <c r="I230" s="128">
        <f>SUM(I226:I229)</f>
        <v>0</v>
      </c>
      <c r="J230" s="128"/>
    </row>
    <row r="231" spans="1:23" ht="11.25" customHeight="1">
      <c r="A231" s="17" t="s">
        <v>178</v>
      </c>
      <c r="B231" s="18"/>
      <c r="C231" s="18"/>
      <c r="D231" s="159"/>
      <c r="E231" s="159"/>
      <c r="F231" s="159"/>
      <c r="G231" s="159"/>
      <c r="H231" s="159"/>
      <c r="I231" s="159"/>
      <c r="J231" s="159"/>
    </row>
    <row r="232" spans="1:23">
      <c r="A232" s="7" t="s">
        <v>62</v>
      </c>
      <c r="B232" s="8"/>
      <c r="C232" s="8"/>
      <c r="D232" s="8" t="s">
        <v>99</v>
      </c>
      <c r="E232" s="8"/>
      <c r="F232" s="121">
        <v>0</v>
      </c>
      <c r="G232" s="122" t="s">
        <v>100</v>
      </c>
      <c r="H232" s="123">
        <v>14.5</v>
      </c>
      <c r="I232" s="124">
        <f>F232*H232</f>
        <v>0</v>
      </c>
      <c r="J232" s="124"/>
      <c r="V232" s="2" t="s">
        <v>147</v>
      </c>
      <c r="W232" s="2">
        <f>F232</f>
        <v>0</v>
      </c>
    </row>
    <row r="233" spans="1:23">
      <c r="A233" s="7" t="s">
        <v>62</v>
      </c>
      <c r="B233" s="8"/>
      <c r="C233" s="8"/>
      <c r="D233" s="111" t="s">
        <v>101</v>
      </c>
      <c r="E233" s="8"/>
      <c r="F233" s="108"/>
      <c r="G233" s="109" t="s">
        <v>100</v>
      </c>
      <c r="H233" s="36">
        <v>16.5</v>
      </c>
      <c r="I233" s="110">
        <f>F233*H233</f>
        <v>0</v>
      </c>
      <c r="J233" s="110"/>
      <c r="V233" s="2" t="s">
        <v>148</v>
      </c>
      <c r="W233" s="2">
        <f>F233</f>
        <v>0</v>
      </c>
    </row>
    <row r="234" spans="1:23">
      <c r="A234" s="7" t="s">
        <v>62</v>
      </c>
      <c r="B234" s="8"/>
      <c r="C234" s="8"/>
      <c r="D234" s="111" t="s">
        <v>102</v>
      </c>
      <c r="E234" s="8"/>
      <c r="F234" s="108"/>
      <c r="G234" s="109" t="s">
        <v>100</v>
      </c>
      <c r="H234" s="36">
        <v>19</v>
      </c>
      <c r="I234" s="110">
        <f>F234*H234</f>
        <v>0</v>
      </c>
      <c r="J234" s="110"/>
      <c r="V234" s="2" t="s">
        <v>149</v>
      </c>
      <c r="W234" s="2">
        <f>F234</f>
        <v>0</v>
      </c>
    </row>
    <row r="235" spans="1:23" ht="12" thickBot="1">
      <c r="A235" s="112" t="s">
        <v>103</v>
      </c>
      <c r="B235" s="8"/>
      <c r="C235" s="8"/>
      <c r="D235" s="8"/>
      <c r="E235" s="8"/>
      <c r="F235" s="8"/>
      <c r="G235" s="107"/>
      <c r="H235" s="8"/>
      <c r="I235" s="113">
        <v>0</v>
      </c>
      <c r="J235" s="113"/>
      <c r="V235" s="2" t="s">
        <v>150</v>
      </c>
      <c r="W235" s="161">
        <f>I235</f>
        <v>0</v>
      </c>
    </row>
    <row r="236" spans="1:23" ht="12.75" thickTop="1" thickBot="1">
      <c r="A236" s="125" t="s">
        <v>37</v>
      </c>
      <c r="B236" s="126"/>
      <c r="C236" s="126"/>
      <c r="D236" s="126"/>
      <c r="E236" s="126"/>
      <c r="F236" s="126"/>
      <c r="G236" s="162"/>
      <c r="H236" s="126"/>
      <c r="I236" s="128">
        <f>SUM(I232:I235)</f>
        <v>0</v>
      </c>
      <c r="J236" s="128"/>
    </row>
    <row r="237" spans="1:23">
      <c r="A237" s="17" t="s">
        <v>179</v>
      </c>
      <c r="B237" s="18"/>
      <c r="C237" s="18"/>
      <c r="D237" s="159"/>
      <c r="E237" s="159"/>
      <c r="F237" s="159"/>
      <c r="G237" s="159"/>
      <c r="H237" s="159"/>
      <c r="I237" s="159"/>
      <c r="J237" s="159"/>
    </row>
    <row r="238" spans="1:23" ht="11.25" customHeight="1">
      <c r="A238" s="7" t="s">
        <v>62</v>
      </c>
      <c r="B238" s="8"/>
      <c r="C238" s="8"/>
      <c r="D238" s="8" t="s">
        <v>99</v>
      </c>
      <c r="E238" s="8"/>
      <c r="F238" s="121"/>
      <c r="G238" s="122" t="s">
        <v>100</v>
      </c>
      <c r="H238" s="123">
        <v>14.5</v>
      </c>
      <c r="I238" s="124">
        <f>F238*H238</f>
        <v>0</v>
      </c>
      <c r="J238" s="124"/>
      <c r="V238" s="2" t="s">
        <v>147</v>
      </c>
      <c r="W238" s="2">
        <f>F238</f>
        <v>0</v>
      </c>
    </row>
    <row r="239" spans="1:23">
      <c r="A239" s="7" t="s">
        <v>62</v>
      </c>
      <c r="B239" s="8"/>
      <c r="C239" s="8"/>
      <c r="D239" s="111" t="s">
        <v>101</v>
      </c>
      <c r="E239" s="8"/>
      <c r="F239" s="108"/>
      <c r="G239" s="109" t="s">
        <v>100</v>
      </c>
      <c r="H239" s="36">
        <v>16.5</v>
      </c>
      <c r="I239" s="110">
        <f>F239*H239</f>
        <v>0</v>
      </c>
      <c r="J239" s="110"/>
      <c r="V239" s="2" t="s">
        <v>148</v>
      </c>
      <c r="W239" s="2">
        <f>F239</f>
        <v>0</v>
      </c>
    </row>
    <row r="240" spans="1:23">
      <c r="A240" s="7" t="s">
        <v>62</v>
      </c>
      <c r="B240" s="8"/>
      <c r="C240" s="8"/>
      <c r="D240" s="111" t="s">
        <v>102</v>
      </c>
      <c r="E240" s="8"/>
      <c r="F240" s="108"/>
      <c r="G240" s="109" t="s">
        <v>100</v>
      </c>
      <c r="H240" s="36">
        <v>19</v>
      </c>
      <c r="I240" s="110">
        <f>F240*H240</f>
        <v>0</v>
      </c>
      <c r="J240" s="110"/>
      <c r="V240" s="2" t="s">
        <v>149</v>
      </c>
      <c r="W240" s="2">
        <f>F240</f>
        <v>0</v>
      </c>
    </row>
    <row r="241" spans="1:23" ht="12" thickBot="1">
      <c r="A241" s="112" t="s">
        <v>103</v>
      </c>
      <c r="B241" s="8"/>
      <c r="C241" s="8"/>
      <c r="D241" s="8"/>
      <c r="E241" s="8"/>
      <c r="F241" s="8"/>
      <c r="G241" s="107"/>
      <c r="H241" s="8"/>
      <c r="I241" s="113"/>
      <c r="J241" s="113"/>
      <c r="V241" s="2" t="s">
        <v>150</v>
      </c>
      <c r="W241" s="161">
        <f>I241</f>
        <v>0</v>
      </c>
    </row>
    <row r="242" spans="1:23" ht="12.75" thickTop="1" thickBot="1">
      <c r="A242" s="125" t="s">
        <v>37</v>
      </c>
      <c r="B242" s="126"/>
      <c r="C242" s="126"/>
      <c r="D242" s="126"/>
      <c r="E242" s="126"/>
      <c r="F242" s="126"/>
      <c r="G242" s="162"/>
      <c r="H242" s="126"/>
      <c r="I242" s="128">
        <f>SUM(I238:I241)</f>
        <v>0</v>
      </c>
      <c r="J242" s="128"/>
    </row>
    <row r="243" spans="1:23">
      <c r="A243" s="17" t="s">
        <v>180</v>
      </c>
      <c r="B243" s="18"/>
      <c r="C243" s="18"/>
      <c r="D243" s="159"/>
      <c r="E243" s="159"/>
      <c r="F243" s="159"/>
      <c r="G243" s="159"/>
      <c r="H243" s="159"/>
      <c r="I243" s="159"/>
      <c r="J243" s="159"/>
    </row>
    <row r="244" spans="1:23">
      <c r="A244" s="7" t="s">
        <v>62</v>
      </c>
      <c r="B244" s="8"/>
      <c r="C244" s="8"/>
      <c r="D244" s="8" t="s">
        <v>99</v>
      </c>
      <c r="E244" s="8"/>
      <c r="F244" s="121"/>
      <c r="G244" s="122" t="s">
        <v>100</v>
      </c>
      <c r="H244" s="123">
        <v>14.5</v>
      </c>
      <c r="I244" s="124">
        <f>F244*H244</f>
        <v>0</v>
      </c>
      <c r="J244" s="124"/>
      <c r="V244" s="2" t="s">
        <v>147</v>
      </c>
      <c r="W244" s="2">
        <f>F244</f>
        <v>0</v>
      </c>
    </row>
    <row r="245" spans="1:23" ht="11.25" customHeight="1">
      <c r="A245" s="7" t="s">
        <v>62</v>
      </c>
      <c r="B245" s="8"/>
      <c r="C245" s="8"/>
      <c r="D245" s="111" t="s">
        <v>101</v>
      </c>
      <c r="E245" s="8"/>
      <c r="F245" s="108"/>
      <c r="G245" s="109" t="s">
        <v>100</v>
      </c>
      <c r="H245" s="36">
        <v>16.5</v>
      </c>
      <c r="I245" s="110">
        <f>F245*H245</f>
        <v>0</v>
      </c>
      <c r="J245" s="110"/>
      <c r="V245" s="2" t="s">
        <v>148</v>
      </c>
      <c r="W245" s="2">
        <f>F245</f>
        <v>0</v>
      </c>
    </row>
    <row r="246" spans="1:23">
      <c r="A246" s="7" t="s">
        <v>62</v>
      </c>
      <c r="B246" s="8"/>
      <c r="C246" s="8"/>
      <c r="D246" s="111" t="s">
        <v>102</v>
      </c>
      <c r="E246" s="8"/>
      <c r="F246" s="108"/>
      <c r="G246" s="109" t="s">
        <v>100</v>
      </c>
      <c r="H246" s="36">
        <v>19</v>
      </c>
      <c r="I246" s="110">
        <f>F246*H246</f>
        <v>0</v>
      </c>
      <c r="J246" s="110"/>
      <c r="V246" s="2" t="s">
        <v>149</v>
      </c>
      <c r="W246" s="2">
        <f>F246</f>
        <v>0</v>
      </c>
    </row>
    <row r="247" spans="1:23" ht="12" thickBot="1">
      <c r="A247" s="112" t="s">
        <v>103</v>
      </c>
      <c r="B247" s="8"/>
      <c r="C247" s="8"/>
      <c r="D247" s="8"/>
      <c r="E247" s="8"/>
      <c r="F247" s="8"/>
      <c r="G247" s="107"/>
      <c r="H247" s="8"/>
      <c r="I247" s="113"/>
      <c r="J247" s="113"/>
      <c r="V247" s="2" t="s">
        <v>150</v>
      </c>
      <c r="W247" s="161">
        <f>I247</f>
        <v>0</v>
      </c>
    </row>
    <row r="248" spans="1:23" ht="12.75" thickTop="1" thickBot="1">
      <c r="A248" s="125" t="s">
        <v>37</v>
      </c>
      <c r="B248" s="126"/>
      <c r="C248" s="126"/>
      <c r="D248" s="126"/>
      <c r="E248" s="126"/>
      <c r="F248" s="126"/>
      <c r="G248" s="162"/>
      <c r="H248" s="126"/>
      <c r="I248" s="128">
        <f>SUM(I244:I247)</f>
        <v>0</v>
      </c>
      <c r="J248" s="128"/>
    </row>
    <row r="249" spans="1:23">
      <c r="A249" s="17" t="s">
        <v>181</v>
      </c>
      <c r="B249" s="18"/>
      <c r="C249" s="18"/>
      <c r="D249" s="159"/>
      <c r="E249" s="159"/>
      <c r="F249" s="159"/>
      <c r="G249" s="159"/>
      <c r="H249" s="159"/>
      <c r="I249" s="159"/>
      <c r="J249" s="159"/>
    </row>
    <row r="250" spans="1:23">
      <c r="A250" s="7" t="s">
        <v>62</v>
      </c>
      <c r="B250" s="8"/>
      <c r="C250" s="8"/>
      <c r="D250" s="8" t="s">
        <v>99</v>
      </c>
      <c r="E250" s="8"/>
      <c r="F250" s="121"/>
      <c r="G250" s="122" t="s">
        <v>100</v>
      </c>
      <c r="H250" s="123">
        <v>14.5</v>
      </c>
      <c r="I250" s="124">
        <f>F250*H250</f>
        <v>0</v>
      </c>
      <c r="J250" s="124"/>
      <c r="V250" s="2" t="s">
        <v>147</v>
      </c>
      <c r="W250" s="2">
        <f>F250</f>
        <v>0</v>
      </c>
    </row>
    <row r="251" spans="1:23">
      <c r="A251" s="7" t="s">
        <v>62</v>
      </c>
      <c r="B251" s="8"/>
      <c r="C251" s="8"/>
      <c r="D251" s="111" t="s">
        <v>101</v>
      </c>
      <c r="E251" s="8"/>
      <c r="F251" s="108"/>
      <c r="G251" s="109" t="s">
        <v>100</v>
      </c>
      <c r="H251" s="36">
        <v>16.5</v>
      </c>
      <c r="I251" s="110">
        <f>F251*H251</f>
        <v>0</v>
      </c>
      <c r="J251" s="110"/>
      <c r="V251" s="2" t="s">
        <v>148</v>
      </c>
      <c r="W251" s="2">
        <f>F251</f>
        <v>0</v>
      </c>
    </row>
    <row r="252" spans="1:23" ht="11.25" customHeight="1">
      <c r="A252" s="7" t="s">
        <v>62</v>
      </c>
      <c r="B252" s="8"/>
      <c r="C252" s="8"/>
      <c r="D252" s="111" t="s">
        <v>102</v>
      </c>
      <c r="E252" s="8"/>
      <c r="F252" s="108"/>
      <c r="G252" s="109" t="s">
        <v>100</v>
      </c>
      <c r="H252" s="36">
        <v>19</v>
      </c>
      <c r="I252" s="110">
        <f>F252*H252</f>
        <v>0</v>
      </c>
      <c r="J252" s="110"/>
      <c r="V252" s="2" t="s">
        <v>149</v>
      </c>
      <c r="W252" s="2">
        <f>F252</f>
        <v>0</v>
      </c>
    </row>
    <row r="253" spans="1:23" ht="12" thickBot="1">
      <c r="A253" s="112" t="s">
        <v>103</v>
      </c>
      <c r="B253" s="8"/>
      <c r="C253" s="8"/>
      <c r="D253" s="8"/>
      <c r="E253" s="8"/>
      <c r="F253" s="8"/>
      <c r="G253" s="107"/>
      <c r="H253" s="8"/>
      <c r="I253" s="113"/>
      <c r="J253" s="113"/>
      <c r="V253" s="2" t="s">
        <v>150</v>
      </c>
      <c r="W253" s="161">
        <f>I253</f>
        <v>0</v>
      </c>
    </row>
    <row r="254" spans="1:23" ht="12.75" thickTop="1" thickBot="1">
      <c r="A254" s="125" t="s">
        <v>37</v>
      </c>
      <c r="B254" s="126"/>
      <c r="C254" s="126"/>
      <c r="D254" s="126"/>
      <c r="E254" s="126"/>
      <c r="F254" s="126"/>
      <c r="G254" s="162"/>
      <c r="H254" s="126"/>
      <c r="I254" s="128">
        <f>SUM(I250:I253)</f>
        <v>0</v>
      </c>
      <c r="J254" s="128"/>
    </row>
    <row r="255" spans="1:23">
      <c r="A255" s="17" t="s">
        <v>182</v>
      </c>
      <c r="B255" s="18"/>
      <c r="C255" s="18"/>
      <c r="D255" s="159"/>
      <c r="E255" s="159"/>
      <c r="F255" s="159"/>
      <c r="G255" s="159"/>
      <c r="H255" s="159"/>
      <c r="I255" s="159"/>
      <c r="J255" s="159"/>
    </row>
    <row r="256" spans="1:23">
      <c r="A256" s="7" t="s">
        <v>62</v>
      </c>
      <c r="B256" s="8"/>
      <c r="C256" s="8"/>
      <c r="D256" s="8" t="s">
        <v>99</v>
      </c>
      <c r="E256" s="8"/>
      <c r="F256" s="121"/>
      <c r="G256" s="122" t="s">
        <v>100</v>
      </c>
      <c r="H256" s="123">
        <v>14.5</v>
      </c>
      <c r="I256" s="124">
        <f>F256*H256</f>
        <v>0</v>
      </c>
      <c r="J256" s="124"/>
      <c r="V256" s="2" t="s">
        <v>147</v>
      </c>
      <c r="W256" s="2">
        <f>F256</f>
        <v>0</v>
      </c>
    </row>
    <row r="257" spans="1:23">
      <c r="A257" s="7" t="s">
        <v>62</v>
      </c>
      <c r="B257" s="8"/>
      <c r="C257" s="8"/>
      <c r="D257" s="111" t="s">
        <v>101</v>
      </c>
      <c r="E257" s="8"/>
      <c r="F257" s="108"/>
      <c r="G257" s="109" t="s">
        <v>100</v>
      </c>
      <c r="H257" s="36">
        <v>16.5</v>
      </c>
      <c r="I257" s="110">
        <f>F257*H257</f>
        <v>0</v>
      </c>
      <c r="J257" s="110"/>
      <c r="V257" s="2" t="s">
        <v>148</v>
      </c>
      <c r="W257" s="2">
        <f>F257</f>
        <v>0</v>
      </c>
    </row>
    <row r="258" spans="1:23">
      <c r="A258" s="7" t="s">
        <v>62</v>
      </c>
      <c r="B258" s="8"/>
      <c r="C258" s="8"/>
      <c r="D258" s="111" t="s">
        <v>102</v>
      </c>
      <c r="E258" s="8"/>
      <c r="F258" s="108"/>
      <c r="G258" s="109" t="s">
        <v>100</v>
      </c>
      <c r="H258" s="36">
        <v>19</v>
      </c>
      <c r="I258" s="110">
        <f>F258*H258</f>
        <v>0</v>
      </c>
      <c r="J258" s="110"/>
      <c r="V258" s="2" t="s">
        <v>149</v>
      </c>
      <c r="W258" s="2">
        <f>F258</f>
        <v>0</v>
      </c>
    </row>
    <row r="259" spans="1:23" ht="12" customHeight="1" thickBot="1">
      <c r="A259" s="112" t="s">
        <v>103</v>
      </c>
      <c r="B259" s="8"/>
      <c r="C259" s="8"/>
      <c r="D259" s="8"/>
      <c r="E259" s="8"/>
      <c r="F259" s="8"/>
      <c r="G259" s="107"/>
      <c r="H259" s="8"/>
      <c r="I259" s="113"/>
      <c r="J259" s="113"/>
      <c r="V259" s="2" t="s">
        <v>150</v>
      </c>
      <c r="W259" s="161">
        <f>I259</f>
        <v>0</v>
      </c>
    </row>
    <row r="260" spans="1:23" ht="12.75" thickTop="1" thickBot="1">
      <c r="A260" s="125" t="s">
        <v>37</v>
      </c>
      <c r="B260" s="126"/>
      <c r="C260" s="126"/>
      <c r="D260" s="126"/>
      <c r="E260" s="126"/>
      <c r="F260" s="126"/>
      <c r="G260" s="162"/>
      <c r="H260" s="126"/>
      <c r="I260" s="128">
        <f>SUM(I256:I259)</f>
        <v>0</v>
      </c>
      <c r="J260" s="128"/>
    </row>
    <row r="261" spans="1:23">
      <c r="A261" s="17" t="s">
        <v>183</v>
      </c>
      <c r="B261" s="18"/>
      <c r="C261" s="18"/>
      <c r="D261" s="159"/>
      <c r="E261" s="159"/>
      <c r="F261" s="159"/>
      <c r="G261" s="159"/>
      <c r="H261" s="159"/>
      <c r="I261" s="159"/>
      <c r="J261" s="159"/>
    </row>
    <row r="262" spans="1:23">
      <c r="A262" s="7" t="s">
        <v>62</v>
      </c>
      <c r="B262" s="8"/>
      <c r="C262" s="8"/>
      <c r="D262" s="8" t="s">
        <v>99</v>
      </c>
      <c r="E262" s="8"/>
      <c r="F262" s="121"/>
      <c r="G262" s="122" t="s">
        <v>100</v>
      </c>
      <c r="H262" s="123">
        <v>14.5</v>
      </c>
      <c r="I262" s="124">
        <f>F262*H262</f>
        <v>0</v>
      </c>
      <c r="J262" s="124"/>
      <c r="V262" s="2" t="s">
        <v>147</v>
      </c>
      <c r="W262" s="2">
        <f>F262</f>
        <v>0</v>
      </c>
    </row>
    <row r="263" spans="1:23">
      <c r="A263" s="7" t="s">
        <v>62</v>
      </c>
      <c r="B263" s="8"/>
      <c r="C263" s="8"/>
      <c r="D263" s="111" t="s">
        <v>101</v>
      </c>
      <c r="E263" s="8"/>
      <c r="F263" s="108"/>
      <c r="G263" s="109" t="s">
        <v>100</v>
      </c>
      <c r="H263" s="36">
        <v>16.5</v>
      </c>
      <c r="I263" s="110">
        <f>F263*H263</f>
        <v>0</v>
      </c>
      <c r="J263" s="110"/>
      <c r="V263" s="2" t="s">
        <v>148</v>
      </c>
      <c r="W263" s="2">
        <f>F263</f>
        <v>0</v>
      </c>
    </row>
    <row r="264" spans="1:23">
      <c r="A264" s="7" t="s">
        <v>62</v>
      </c>
      <c r="B264" s="8"/>
      <c r="C264" s="8"/>
      <c r="D264" s="111" t="s">
        <v>102</v>
      </c>
      <c r="E264" s="8"/>
      <c r="F264" s="108"/>
      <c r="G264" s="109" t="s">
        <v>100</v>
      </c>
      <c r="H264" s="36">
        <v>19</v>
      </c>
      <c r="I264" s="110">
        <f>F264*H264</f>
        <v>0</v>
      </c>
      <c r="J264" s="110"/>
      <c r="V264" s="2" t="s">
        <v>149</v>
      </c>
      <c r="W264" s="2">
        <f>F264</f>
        <v>0</v>
      </c>
    </row>
    <row r="265" spans="1:23" ht="12" thickBot="1">
      <c r="A265" s="112" t="s">
        <v>103</v>
      </c>
      <c r="B265" s="8"/>
      <c r="C265" s="8"/>
      <c r="D265" s="8"/>
      <c r="E265" s="8"/>
      <c r="F265" s="8"/>
      <c r="G265" s="107"/>
      <c r="H265" s="8"/>
      <c r="I265" s="113"/>
      <c r="J265" s="113"/>
      <c r="V265" s="2" t="s">
        <v>150</v>
      </c>
      <c r="W265" s="161">
        <f>I265</f>
        <v>0</v>
      </c>
    </row>
    <row r="266" spans="1:23" ht="12.75" customHeight="1" thickTop="1" thickBot="1">
      <c r="A266" s="125" t="s">
        <v>37</v>
      </c>
      <c r="B266" s="126"/>
      <c r="C266" s="126"/>
      <c r="D266" s="126"/>
      <c r="E266" s="126"/>
      <c r="F266" s="126"/>
      <c r="G266" s="162"/>
      <c r="H266" s="126"/>
      <c r="I266" s="128">
        <f>SUM(I262:I265)</f>
        <v>0</v>
      </c>
      <c r="J266" s="128"/>
    </row>
    <row r="267" spans="1:23">
      <c r="A267" s="17" t="s">
        <v>184</v>
      </c>
      <c r="B267" s="18"/>
      <c r="C267" s="18"/>
      <c r="D267" s="159"/>
      <c r="E267" s="159"/>
      <c r="F267" s="159"/>
      <c r="G267" s="159"/>
      <c r="H267" s="159"/>
      <c r="I267" s="159"/>
      <c r="J267" s="159"/>
    </row>
    <row r="268" spans="1:23">
      <c r="A268" s="7" t="s">
        <v>62</v>
      </c>
      <c r="B268" s="8"/>
      <c r="C268" s="8"/>
      <c r="D268" s="8" t="s">
        <v>99</v>
      </c>
      <c r="E268" s="8"/>
      <c r="F268" s="121"/>
      <c r="G268" s="122" t="s">
        <v>100</v>
      </c>
      <c r="H268" s="123">
        <v>14.5</v>
      </c>
      <c r="I268" s="124">
        <f>F268*H268</f>
        <v>0</v>
      </c>
      <c r="J268" s="124"/>
      <c r="V268" s="2" t="s">
        <v>147</v>
      </c>
      <c r="W268" s="2">
        <f>F268</f>
        <v>0</v>
      </c>
    </row>
    <row r="269" spans="1:23">
      <c r="A269" s="7" t="s">
        <v>62</v>
      </c>
      <c r="B269" s="8"/>
      <c r="C269" s="8"/>
      <c r="D269" s="111" t="s">
        <v>101</v>
      </c>
      <c r="E269" s="8"/>
      <c r="F269" s="108"/>
      <c r="G269" s="109" t="s">
        <v>100</v>
      </c>
      <c r="H269" s="36">
        <v>16.5</v>
      </c>
      <c r="I269" s="110">
        <f>F269*H269</f>
        <v>0</v>
      </c>
      <c r="J269" s="110"/>
      <c r="V269" s="2" t="s">
        <v>148</v>
      </c>
      <c r="W269" s="2">
        <f>F269</f>
        <v>0</v>
      </c>
    </row>
    <row r="270" spans="1:23">
      <c r="A270" s="7" t="s">
        <v>62</v>
      </c>
      <c r="B270" s="8"/>
      <c r="C270" s="8"/>
      <c r="D270" s="111" t="s">
        <v>102</v>
      </c>
      <c r="E270" s="8"/>
      <c r="F270" s="108"/>
      <c r="G270" s="109" t="s">
        <v>100</v>
      </c>
      <c r="H270" s="36">
        <v>19</v>
      </c>
      <c r="I270" s="110">
        <f>F270*H270</f>
        <v>0</v>
      </c>
      <c r="J270" s="110"/>
      <c r="V270" s="2" t="s">
        <v>149</v>
      </c>
      <c r="W270" s="2">
        <f>F270</f>
        <v>0</v>
      </c>
    </row>
    <row r="271" spans="1:23" ht="12" thickBot="1">
      <c r="A271" s="112" t="s">
        <v>103</v>
      </c>
      <c r="B271" s="8"/>
      <c r="C271" s="8"/>
      <c r="D271" s="8"/>
      <c r="E271" s="8"/>
      <c r="F271" s="8"/>
      <c r="G271" s="107"/>
      <c r="H271" s="8"/>
      <c r="I271" s="113"/>
      <c r="J271" s="113"/>
      <c r="V271" s="2" t="s">
        <v>150</v>
      </c>
      <c r="W271" s="161">
        <f>I271</f>
        <v>0</v>
      </c>
    </row>
    <row r="272" spans="1:23" ht="12.75" thickTop="1" thickBot="1">
      <c r="A272" s="129" t="s">
        <v>37</v>
      </c>
      <c r="B272" s="130"/>
      <c r="C272" s="130"/>
      <c r="D272" s="130"/>
      <c r="E272" s="130"/>
      <c r="F272" s="130"/>
      <c r="G272" s="166"/>
      <c r="H272" s="130"/>
      <c r="I272" s="132">
        <f>SUM(I268:I271)</f>
        <v>0</v>
      </c>
      <c r="J272" s="132"/>
    </row>
    <row r="273" spans="1:23" ht="12.75" customHeight="1" thickTop="1" thickBot="1">
      <c r="A273" s="70" t="s">
        <v>160</v>
      </c>
      <c r="B273" s="29"/>
      <c r="C273" s="29"/>
      <c r="D273" s="29"/>
      <c r="E273" s="29"/>
      <c r="F273" s="29"/>
      <c r="G273" s="29"/>
      <c r="H273" s="29"/>
      <c r="I273" s="119">
        <f>I218+I224+I230+I236+I242+I248+I254+I260+I266+I272</f>
        <v>0</v>
      </c>
      <c r="J273" s="119"/>
      <c r="K273" s="116" t="s">
        <v>104</v>
      </c>
      <c r="L273" s="116"/>
      <c r="M273" s="136">
        <f>M205+I273</f>
        <v>0</v>
      </c>
      <c r="N273" s="136"/>
      <c r="O273" s="115" t="s">
        <v>161</v>
      </c>
      <c r="P273" s="115"/>
      <c r="Q273" s="117">
        <f>I$137-M273</f>
        <v>20436.153830300002</v>
      </c>
      <c r="R273" s="117"/>
    </row>
    <row r="274" spans="1:23">
      <c r="A274" s="17" t="s">
        <v>185</v>
      </c>
      <c r="B274" s="18"/>
      <c r="C274" s="18"/>
      <c r="D274" s="18"/>
      <c r="E274" s="18"/>
      <c r="F274" s="18"/>
      <c r="G274" s="18"/>
      <c r="H274" s="18"/>
      <c r="I274" s="18"/>
      <c r="J274" s="19"/>
      <c r="K274" s="54"/>
      <c r="L274" s="54"/>
      <c r="M274" s="163"/>
      <c r="N274" s="164"/>
      <c r="O274" s="54"/>
      <c r="P274" s="54"/>
      <c r="Q274" s="179"/>
      <c r="R274" s="180"/>
    </row>
    <row r="275" spans="1:23">
      <c r="A275" s="138" t="s">
        <v>2</v>
      </c>
      <c r="B275" s="167" t="s">
        <v>186</v>
      </c>
      <c r="C275" s="167"/>
      <c r="D275" s="167"/>
      <c r="E275" s="167"/>
      <c r="F275" s="167"/>
      <c r="G275" s="167"/>
      <c r="H275" s="167"/>
      <c r="I275" s="168">
        <v>0</v>
      </c>
      <c r="J275" s="168"/>
      <c r="K275" s="54"/>
      <c r="L275" s="54"/>
      <c r="M275" s="163"/>
      <c r="N275" s="164"/>
      <c r="O275" s="54"/>
      <c r="P275" s="54"/>
      <c r="Q275" s="179"/>
      <c r="R275" s="180"/>
    </row>
    <row r="276" spans="1:23">
      <c r="A276" s="138" t="s">
        <v>129</v>
      </c>
      <c r="B276" s="167"/>
      <c r="C276" s="167"/>
      <c r="D276" s="167"/>
      <c r="E276" s="167"/>
      <c r="F276" s="167"/>
      <c r="G276" s="167"/>
      <c r="H276" s="167"/>
      <c r="I276" s="168"/>
      <c r="J276" s="168"/>
      <c r="K276" s="54"/>
      <c r="L276" s="54"/>
      <c r="M276" s="163"/>
      <c r="N276" s="164"/>
      <c r="O276" s="54"/>
      <c r="P276" s="54"/>
      <c r="Q276" s="179"/>
      <c r="R276" s="180"/>
    </row>
    <row r="277" spans="1:23" s="15" customFormat="1" ht="12" thickBot="1">
      <c r="A277" s="138" t="s">
        <v>165</v>
      </c>
      <c r="B277" s="167"/>
      <c r="C277" s="167"/>
      <c r="D277" s="167"/>
      <c r="E277" s="167"/>
      <c r="F277" s="167"/>
      <c r="G277" s="167"/>
      <c r="H277" s="167"/>
      <c r="I277" s="168"/>
      <c r="J277" s="168"/>
      <c r="K277" s="54"/>
      <c r="L277" s="54"/>
      <c r="M277" s="163"/>
      <c r="N277" s="164"/>
      <c r="O277" s="54"/>
      <c r="P277" s="54"/>
      <c r="Q277" s="179"/>
      <c r="R277" s="180"/>
    </row>
    <row r="278" spans="1:23" s="15" customFormat="1" ht="12" thickBot="1">
      <c r="A278" s="141" t="s">
        <v>166</v>
      </c>
      <c r="B278" s="169"/>
      <c r="C278" s="169"/>
      <c r="D278" s="169"/>
      <c r="E278" s="169"/>
      <c r="F278" s="169"/>
      <c r="G278" s="169"/>
      <c r="H278" s="169"/>
      <c r="I278" s="181"/>
      <c r="J278" s="181"/>
      <c r="K278" s="182"/>
      <c r="L278" s="183"/>
      <c r="M278" s="184"/>
      <c r="N278" s="185"/>
      <c r="O278" s="144" t="s">
        <v>167</v>
      </c>
      <c r="P278" s="144"/>
      <c r="Q278" s="145">
        <f>I$137</f>
        <v>20436.153830300002</v>
      </c>
      <c r="R278" s="145"/>
    </row>
    <row r="279" spans="1:23" s="15" customFormat="1" ht="12.75" thickTop="1" thickBot="1">
      <c r="A279" s="70" t="s">
        <v>168</v>
      </c>
      <c r="B279" s="29"/>
      <c r="C279" s="29"/>
      <c r="D279" s="29"/>
      <c r="E279" s="29"/>
      <c r="F279" s="29"/>
      <c r="G279" s="29"/>
      <c r="H279" s="29"/>
      <c r="I279" s="119">
        <f>SUM(I275:I278)</f>
        <v>0</v>
      </c>
      <c r="J279" s="119"/>
      <c r="K279" s="116" t="s">
        <v>104</v>
      </c>
      <c r="L279" s="116"/>
      <c r="M279" s="171">
        <f>M273+I279</f>
        <v>0</v>
      </c>
      <c r="N279" s="171"/>
      <c r="O279" s="172" t="s">
        <v>161</v>
      </c>
      <c r="P279" s="172"/>
      <c r="Q279" s="35">
        <f>I$137-M279</f>
        <v>20436.153830300002</v>
      </c>
      <c r="R279" s="35"/>
    </row>
    <row r="280" spans="1:23" s="15" customFormat="1" ht="12" thickBot="1">
      <c r="A280" s="173" t="s">
        <v>187</v>
      </c>
      <c r="B280" s="174"/>
      <c r="C280" s="174"/>
      <c r="D280" s="174"/>
      <c r="E280" s="174"/>
      <c r="F280" s="174"/>
      <c r="G280" s="174"/>
      <c r="H280" s="175"/>
      <c r="I280" s="157">
        <f>I273+I279</f>
        <v>0</v>
      </c>
      <c r="J280" s="157"/>
      <c r="K280" s="54"/>
      <c r="L280" s="54"/>
      <c r="M280" s="163"/>
      <c r="N280" s="164"/>
      <c r="O280" s="176" t="s">
        <v>170</v>
      </c>
      <c r="P280" s="176"/>
      <c r="Q280" s="99" t="str">
        <f>IF(Q279&lt;-0.1,W280,IF(I211-I280=Q279,V280,W280))</f>
        <v>Ok</v>
      </c>
      <c r="R280" s="99"/>
      <c r="V280" s="15" t="s">
        <v>171</v>
      </c>
      <c r="W280" s="15" t="s">
        <v>56</v>
      </c>
    </row>
    <row r="281" spans="1:23" s="15" customFormat="1">
      <c r="A281" s="8"/>
      <c r="B281" s="8"/>
      <c r="C281" s="8"/>
      <c r="D281" s="8"/>
      <c r="E281" s="8"/>
      <c r="F281" s="8"/>
      <c r="G281" s="8"/>
      <c r="H281" s="8"/>
      <c r="I281" s="177"/>
      <c r="J281" s="178"/>
      <c r="K281" s="54"/>
      <c r="L281" s="54"/>
      <c r="M281" s="163"/>
      <c r="N281" s="164"/>
      <c r="O281" s="54"/>
      <c r="P281" s="54"/>
      <c r="Q281" s="179"/>
      <c r="R281" s="180"/>
    </row>
    <row r="282" spans="1:23" s="15" customFormat="1">
      <c r="A282" s="8"/>
      <c r="B282" s="8"/>
      <c r="C282" s="8"/>
      <c r="D282" s="8"/>
      <c r="E282" s="8"/>
      <c r="F282" s="8"/>
      <c r="G282" s="8"/>
      <c r="H282" s="8"/>
      <c r="I282" s="177"/>
      <c r="J282" s="178"/>
      <c r="K282" s="54"/>
      <c r="L282" s="54"/>
      <c r="M282" s="163"/>
      <c r="N282" s="164"/>
      <c r="O282" s="54"/>
      <c r="P282" s="54"/>
      <c r="Q282" s="179"/>
      <c r="R282" s="180"/>
    </row>
    <row r="283" spans="1:23" s="15" customFormat="1" ht="12" thickBot="1">
      <c r="A283" s="8"/>
      <c r="B283" s="8"/>
      <c r="C283" s="8"/>
      <c r="D283" s="8"/>
      <c r="E283" s="8"/>
      <c r="F283" s="8"/>
      <c r="G283" s="8"/>
      <c r="H283" s="8"/>
      <c r="I283" s="177"/>
      <c r="J283" s="178"/>
      <c r="K283" s="54"/>
      <c r="L283" s="54"/>
      <c r="M283" s="163"/>
      <c r="N283" s="164"/>
      <c r="O283" s="54"/>
      <c r="P283" s="54"/>
      <c r="Q283" s="179"/>
      <c r="R283" s="180"/>
    </row>
    <row r="284" spans="1:23" ht="12" customHeight="1" thickBot="1">
      <c r="A284" s="17" t="s">
        <v>188</v>
      </c>
      <c r="B284" s="18"/>
      <c r="C284" s="18"/>
      <c r="D284" s="18"/>
      <c r="E284" s="18"/>
      <c r="F284" s="18"/>
      <c r="G284" s="18"/>
      <c r="H284" s="18"/>
      <c r="I284" s="18"/>
      <c r="J284" s="19"/>
      <c r="R284" s="180"/>
    </row>
    <row r="285" spans="1:23" ht="12" thickBot="1">
      <c r="A285" s="23" t="s">
        <v>173</v>
      </c>
      <c r="B285" s="8"/>
      <c r="C285" s="8"/>
      <c r="D285" s="8"/>
      <c r="E285" s="8"/>
      <c r="F285" s="8"/>
      <c r="G285" s="8"/>
      <c r="H285" s="8"/>
      <c r="I285" s="157">
        <f>Q279</f>
        <v>20436.153830300002</v>
      </c>
      <c r="J285" s="157"/>
      <c r="R285" s="180"/>
    </row>
    <row r="286" spans="1:23" ht="12" thickBot="1">
      <c r="A286" s="27" t="s">
        <v>189</v>
      </c>
      <c r="B286" s="29"/>
      <c r="C286" s="29"/>
      <c r="D286" s="29"/>
      <c r="E286" s="29"/>
      <c r="F286" s="100" t="s">
        <v>91</v>
      </c>
      <c r="G286" s="100" t="s">
        <v>92</v>
      </c>
      <c r="H286" s="100"/>
      <c r="I286" s="101" t="s">
        <v>93</v>
      </c>
      <c r="J286" s="101"/>
      <c r="R286" s="180"/>
    </row>
    <row r="287" spans="1:23">
      <c r="A287" s="17" t="s">
        <v>190</v>
      </c>
      <c r="B287" s="18"/>
      <c r="C287" s="18"/>
      <c r="D287" s="159"/>
      <c r="E287" s="159"/>
      <c r="F287" s="159"/>
      <c r="G287" s="159"/>
      <c r="H287" s="159"/>
      <c r="I287" s="159"/>
      <c r="J287" s="159"/>
      <c r="R287" s="180"/>
    </row>
    <row r="288" spans="1:23">
      <c r="A288" s="7" t="s">
        <v>62</v>
      </c>
      <c r="B288" s="8"/>
      <c r="C288" s="8"/>
      <c r="D288" s="8" t="s">
        <v>99</v>
      </c>
      <c r="E288" s="8"/>
      <c r="F288" s="121">
        <v>0</v>
      </c>
      <c r="G288" s="122" t="s">
        <v>100</v>
      </c>
      <c r="H288" s="123">
        <v>16.5</v>
      </c>
      <c r="I288" s="124">
        <f>F288*H288</f>
        <v>0</v>
      </c>
      <c r="J288" s="124"/>
      <c r="R288" s="180"/>
      <c r="V288" s="2" t="s">
        <v>147</v>
      </c>
      <c r="W288" s="2">
        <f>F288</f>
        <v>0</v>
      </c>
    </row>
    <row r="289" spans="1:23">
      <c r="A289" s="7" t="s">
        <v>62</v>
      </c>
      <c r="B289" s="8"/>
      <c r="C289" s="8"/>
      <c r="D289" s="111" t="s">
        <v>101</v>
      </c>
      <c r="E289" s="8"/>
      <c r="F289" s="108"/>
      <c r="G289" s="109" t="s">
        <v>100</v>
      </c>
      <c r="H289" s="36">
        <v>18.5</v>
      </c>
      <c r="I289" s="110">
        <f>F289*H289</f>
        <v>0</v>
      </c>
      <c r="J289" s="110"/>
      <c r="R289" s="180"/>
      <c r="V289" s="2" t="s">
        <v>148</v>
      </c>
      <c r="W289" s="2">
        <f>F289</f>
        <v>0</v>
      </c>
    </row>
    <row r="290" spans="1:23">
      <c r="A290" s="7" t="s">
        <v>62</v>
      </c>
      <c r="B290" s="8"/>
      <c r="C290" s="8"/>
      <c r="D290" s="111" t="s">
        <v>102</v>
      </c>
      <c r="E290" s="8"/>
      <c r="F290" s="108"/>
      <c r="G290" s="109" t="s">
        <v>100</v>
      </c>
      <c r="H290" s="36">
        <v>21.5</v>
      </c>
      <c r="I290" s="110">
        <f>F290*H290</f>
        <v>0</v>
      </c>
      <c r="J290" s="110"/>
      <c r="R290" s="180"/>
      <c r="V290" s="2" t="s">
        <v>149</v>
      </c>
      <c r="W290" s="2">
        <f>F290</f>
        <v>0</v>
      </c>
    </row>
    <row r="291" spans="1:23" ht="12" customHeight="1" thickBot="1">
      <c r="A291" s="112" t="s">
        <v>103</v>
      </c>
      <c r="B291" s="8"/>
      <c r="C291" s="8"/>
      <c r="D291" s="8"/>
      <c r="E291" s="8"/>
      <c r="F291" s="8"/>
      <c r="G291" s="107"/>
      <c r="H291" s="8"/>
      <c r="I291" s="113">
        <v>0</v>
      </c>
      <c r="J291" s="113"/>
      <c r="R291" s="180"/>
      <c r="V291" s="2" t="s">
        <v>150</v>
      </c>
      <c r="W291" s="161">
        <f>I291</f>
        <v>0</v>
      </c>
    </row>
    <row r="292" spans="1:23" ht="12.75" thickTop="1" thickBot="1">
      <c r="A292" s="125" t="s">
        <v>37</v>
      </c>
      <c r="B292" s="126"/>
      <c r="C292" s="126"/>
      <c r="D292" s="126"/>
      <c r="E292" s="126"/>
      <c r="F292" s="126"/>
      <c r="G292" s="162"/>
      <c r="H292" s="126"/>
      <c r="I292" s="128">
        <f>SUM(I288:I291)</f>
        <v>0</v>
      </c>
      <c r="J292" s="128"/>
      <c r="R292" s="180"/>
    </row>
    <row r="293" spans="1:23">
      <c r="A293" s="17" t="s">
        <v>191</v>
      </c>
      <c r="B293" s="18"/>
      <c r="C293" s="18"/>
      <c r="D293" s="159"/>
      <c r="E293" s="159"/>
      <c r="F293" s="159"/>
      <c r="G293" s="159"/>
      <c r="H293" s="159"/>
      <c r="I293" s="159"/>
      <c r="J293" s="159"/>
      <c r="R293" s="180"/>
    </row>
    <row r="294" spans="1:23">
      <c r="A294" s="7" t="s">
        <v>62</v>
      </c>
      <c r="B294" s="8"/>
      <c r="C294" s="8"/>
      <c r="D294" s="8" t="s">
        <v>99</v>
      </c>
      <c r="E294" s="8"/>
      <c r="F294" s="121"/>
      <c r="G294" s="122" t="s">
        <v>100</v>
      </c>
      <c r="H294" s="123">
        <v>16.5</v>
      </c>
      <c r="I294" s="124">
        <f>F294*H294</f>
        <v>0</v>
      </c>
      <c r="J294" s="124"/>
      <c r="R294" s="180"/>
      <c r="V294" s="2" t="s">
        <v>147</v>
      </c>
      <c r="W294" s="2">
        <f>F294</f>
        <v>0</v>
      </c>
    </row>
    <row r="295" spans="1:23">
      <c r="A295" s="7" t="s">
        <v>62</v>
      </c>
      <c r="B295" s="8"/>
      <c r="C295" s="8"/>
      <c r="D295" s="111" t="s">
        <v>101</v>
      </c>
      <c r="E295" s="8"/>
      <c r="F295" s="108"/>
      <c r="G295" s="109" t="s">
        <v>100</v>
      </c>
      <c r="H295" s="36">
        <v>18.5</v>
      </c>
      <c r="I295" s="110">
        <f>F295*H295</f>
        <v>0</v>
      </c>
      <c r="J295" s="110"/>
      <c r="R295" s="180"/>
      <c r="V295" s="2" t="s">
        <v>148</v>
      </c>
      <c r="W295" s="2">
        <f>F295</f>
        <v>0</v>
      </c>
    </row>
    <row r="296" spans="1:23">
      <c r="A296" s="7" t="s">
        <v>62</v>
      </c>
      <c r="B296" s="8"/>
      <c r="C296" s="8"/>
      <c r="D296" s="111" t="s">
        <v>102</v>
      </c>
      <c r="E296" s="8"/>
      <c r="F296" s="108"/>
      <c r="G296" s="109" t="s">
        <v>100</v>
      </c>
      <c r="H296" s="36">
        <v>21.5</v>
      </c>
      <c r="I296" s="110">
        <f>F296*H296</f>
        <v>0</v>
      </c>
      <c r="J296" s="110"/>
      <c r="R296" s="180"/>
      <c r="V296" s="2" t="s">
        <v>149</v>
      </c>
      <c r="W296" s="2">
        <f>F296</f>
        <v>0</v>
      </c>
    </row>
    <row r="297" spans="1:23" ht="12" thickBot="1">
      <c r="A297" s="112" t="s">
        <v>103</v>
      </c>
      <c r="B297" s="8"/>
      <c r="C297" s="8"/>
      <c r="D297" s="8"/>
      <c r="E297" s="8"/>
      <c r="F297" s="8"/>
      <c r="G297" s="107"/>
      <c r="H297" s="8"/>
      <c r="I297" s="113"/>
      <c r="J297" s="113"/>
      <c r="R297" s="180"/>
      <c r="V297" s="2" t="s">
        <v>150</v>
      </c>
      <c r="W297" s="161">
        <f>I297</f>
        <v>0</v>
      </c>
    </row>
    <row r="298" spans="1:23" ht="12.75" customHeight="1" thickTop="1" thickBot="1">
      <c r="A298" s="129" t="s">
        <v>37</v>
      </c>
      <c r="B298" s="130"/>
      <c r="C298" s="130"/>
      <c r="D298" s="130"/>
      <c r="E298" s="130"/>
      <c r="F298" s="130"/>
      <c r="G298" s="166"/>
      <c r="H298" s="130"/>
      <c r="I298" s="132">
        <f>SUM(I294:I297)</f>
        <v>0</v>
      </c>
      <c r="J298" s="132"/>
      <c r="R298" s="180"/>
    </row>
    <row r="299" spans="1:23" ht="12.75" thickTop="1" thickBot="1">
      <c r="A299" s="70" t="s">
        <v>131</v>
      </c>
      <c r="B299" s="29"/>
      <c r="C299" s="29"/>
      <c r="D299" s="29"/>
      <c r="E299" s="29"/>
      <c r="F299" s="29"/>
      <c r="G299" s="29"/>
      <c r="H299" s="29"/>
      <c r="I299" s="119">
        <f>I292+I298</f>
        <v>0</v>
      </c>
      <c r="J299" s="119"/>
      <c r="K299" s="116" t="s">
        <v>104</v>
      </c>
      <c r="L299" s="116"/>
      <c r="M299" s="186">
        <f>M279+I299</f>
        <v>0</v>
      </c>
      <c r="N299" s="186"/>
      <c r="O299" s="116" t="s">
        <v>161</v>
      </c>
      <c r="P299" s="116"/>
      <c r="Q299" s="117">
        <f>I$137-M299</f>
        <v>20436.153830300002</v>
      </c>
      <c r="R299" s="117"/>
    </row>
    <row r="300" spans="1:23">
      <c r="A300" s="17" t="s">
        <v>192</v>
      </c>
      <c r="B300" s="18"/>
      <c r="C300" s="18"/>
      <c r="D300" s="18"/>
      <c r="E300" s="18"/>
      <c r="F300" s="18"/>
      <c r="G300" s="18"/>
      <c r="H300" s="18"/>
      <c r="I300" s="18"/>
      <c r="J300" s="19"/>
    </row>
    <row r="301" spans="1:23" ht="12" thickBot="1">
      <c r="A301" s="138" t="s">
        <v>2</v>
      </c>
      <c r="B301" s="167"/>
      <c r="C301" s="167"/>
      <c r="D301" s="167"/>
      <c r="E301" s="167"/>
      <c r="F301" s="167"/>
      <c r="G301" s="167"/>
      <c r="H301" s="167"/>
      <c r="I301" s="168"/>
      <c r="J301" s="168"/>
    </row>
    <row r="302" spans="1:23" ht="12" thickBot="1">
      <c r="A302" s="141" t="s">
        <v>129</v>
      </c>
      <c r="B302" s="169"/>
      <c r="C302" s="169"/>
      <c r="D302" s="169"/>
      <c r="E302" s="169"/>
      <c r="F302" s="169"/>
      <c r="G302" s="169"/>
      <c r="H302" s="169"/>
      <c r="I302" s="181"/>
      <c r="J302" s="181"/>
      <c r="O302" s="144" t="s">
        <v>167</v>
      </c>
      <c r="P302" s="144"/>
      <c r="Q302" s="145">
        <f>I$137</f>
        <v>20436.153830300002</v>
      </c>
      <c r="R302" s="145"/>
    </row>
    <row r="303" spans="1:23" ht="12.75" thickTop="1" thickBot="1">
      <c r="A303" s="70" t="s">
        <v>131</v>
      </c>
      <c r="B303" s="29"/>
      <c r="C303" s="29"/>
      <c r="D303" s="29"/>
      <c r="E303" s="29"/>
      <c r="F303" s="29"/>
      <c r="G303" s="29"/>
      <c r="H303" s="29"/>
      <c r="I303" s="119">
        <f>SUM(I301:I302)</f>
        <v>0</v>
      </c>
      <c r="J303" s="119"/>
      <c r="K303" s="116" t="s">
        <v>104</v>
      </c>
      <c r="L303" s="116"/>
      <c r="M303" s="136">
        <f>M299+I303</f>
        <v>0</v>
      </c>
      <c r="N303" s="136"/>
      <c r="O303" s="116" t="s">
        <v>161</v>
      </c>
      <c r="P303" s="116"/>
      <c r="Q303" s="35">
        <f>I$137-M303</f>
        <v>20436.153830300002</v>
      </c>
      <c r="R303" s="35"/>
    </row>
    <row r="304" spans="1:23" ht="12" thickBot="1">
      <c r="A304" s="173" t="s">
        <v>193</v>
      </c>
      <c r="B304" s="174"/>
      <c r="C304" s="174"/>
      <c r="D304" s="174"/>
      <c r="E304" s="174"/>
      <c r="F304" s="174"/>
      <c r="G304" s="174"/>
      <c r="H304" s="175"/>
      <c r="I304" s="157">
        <f>I299+I303</f>
        <v>0</v>
      </c>
      <c r="J304" s="157"/>
      <c r="K304" s="8"/>
      <c r="L304" s="8"/>
      <c r="M304" s="163"/>
      <c r="N304" s="164"/>
      <c r="O304" s="176" t="s">
        <v>170</v>
      </c>
      <c r="P304" s="176"/>
      <c r="Q304" s="99" t="str">
        <f>IF(Q303&lt;0.1,W304,IF(I285-I304=Q303,V304,W304))</f>
        <v>Ok</v>
      </c>
      <c r="R304" s="99"/>
      <c r="S304" s="15"/>
      <c r="T304" s="15"/>
      <c r="U304" s="15"/>
      <c r="V304" s="15" t="s">
        <v>171</v>
      </c>
      <c r="W304" s="15" t="s">
        <v>56</v>
      </c>
    </row>
    <row r="305" spans="1:23" ht="12" customHeight="1" thickBot="1">
      <c r="A305" s="23" t="s">
        <v>194</v>
      </c>
      <c r="B305" s="18"/>
      <c r="C305" s="18"/>
      <c r="D305" s="18"/>
      <c r="E305" s="18"/>
      <c r="F305" s="18"/>
      <c r="G305" s="18"/>
      <c r="H305" s="18"/>
      <c r="I305" s="18"/>
      <c r="J305" s="19"/>
    </row>
    <row r="306" spans="1:23" ht="12" thickBot="1">
      <c r="A306" s="23" t="s">
        <v>173</v>
      </c>
      <c r="B306" s="8"/>
      <c r="C306" s="8"/>
      <c r="D306" s="8"/>
      <c r="E306" s="8"/>
      <c r="F306" s="8"/>
      <c r="G306" s="8"/>
      <c r="H306" s="8"/>
      <c r="I306" s="157">
        <f>Q303</f>
        <v>20436.153830300002</v>
      </c>
      <c r="J306" s="157"/>
    </row>
    <row r="307" spans="1:23" ht="12" thickBot="1">
      <c r="A307" s="27" t="s">
        <v>195</v>
      </c>
      <c r="B307" s="29"/>
      <c r="C307" s="29"/>
      <c r="D307" s="29"/>
      <c r="E307" s="29"/>
      <c r="F307" s="100" t="s">
        <v>91</v>
      </c>
      <c r="G307" s="100" t="s">
        <v>92</v>
      </c>
      <c r="H307" s="100"/>
      <c r="I307" s="101" t="s">
        <v>93</v>
      </c>
      <c r="J307" s="101"/>
    </row>
    <row r="308" spans="1:23">
      <c r="A308" s="78" t="s">
        <v>196</v>
      </c>
      <c r="B308" s="18"/>
      <c r="C308" s="18"/>
      <c r="D308" s="159" t="s">
        <v>197</v>
      </c>
      <c r="E308" s="159"/>
      <c r="F308" s="159"/>
      <c r="G308" s="159"/>
      <c r="H308" s="159"/>
      <c r="I308" s="159"/>
      <c r="J308" s="159"/>
    </row>
    <row r="309" spans="1:23">
      <c r="A309" s="7" t="s">
        <v>198</v>
      </c>
      <c r="B309" s="8"/>
      <c r="C309" s="8"/>
      <c r="D309" s="121">
        <v>20</v>
      </c>
      <c r="E309" s="8"/>
      <c r="F309" s="8"/>
      <c r="G309" s="8"/>
      <c r="H309" s="8"/>
      <c r="I309" s="126"/>
      <c r="J309" s="187"/>
    </row>
    <row r="310" spans="1:23">
      <c r="A310" s="7" t="s">
        <v>199</v>
      </c>
      <c r="B310" s="8"/>
      <c r="C310" s="8"/>
      <c r="D310" s="8" t="s">
        <v>99</v>
      </c>
      <c r="E310" s="8"/>
      <c r="F310" s="108"/>
      <c r="G310" s="109" t="s">
        <v>100</v>
      </c>
      <c r="H310" s="36">
        <v>12.5</v>
      </c>
      <c r="I310" s="188">
        <f>F310*H310</f>
        <v>0</v>
      </c>
      <c r="J310" s="188"/>
      <c r="V310" s="2" t="s">
        <v>147</v>
      </c>
      <c r="W310" s="2">
        <f>F310</f>
        <v>0</v>
      </c>
    </row>
    <row r="311" spans="1:23">
      <c r="A311" s="7" t="s">
        <v>199</v>
      </c>
      <c r="B311" s="8"/>
      <c r="C311" s="8"/>
      <c r="D311" s="111" t="s">
        <v>101</v>
      </c>
      <c r="E311" s="8"/>
      <c r="F311" s="108"/>
      <c r="G311" s="109" t="s">
        <v>100</v>
      </c>
      <c r="H311" s="36">
        <v>14.5</v>
      </c>
      <c r="I311" s="189">
        <f>F311*H311</f>
        <v>0</v>
      </c>
      <c r="J311" s="189"/>
      <c r="V311" s="2" t="s">
        <v>148</v>
      </c>
      <c r="W311" s="2">
        <f>F311</f>
        <v>0</v>
      </c>
    </row>
    <row r="312" spans="1:23" ht="11.25" customHeight="1">
      <c r="A312" s="7" t="s">
        <v>199</v>
      </c>
      <c r="B312" s="8"/>
      <c r="C312" s="8"/>
      <c r="D312" s="111" t="s">
        <v>102</v>
      </c>
      <c r="E312" s="8"/>
      <c r="F312" s="108"/>
      <c r="G312" s="109" t="s">
        <v>100</v>
      </c>
      <c r="H312" s="36">
        <v>17</v>
      </c>
      <c r="I312" s="190">
        <f>F312*H312</f>
        <v>0</v>
      </c>
      <c r="J312" s="190"/>
      <c r="V312" s="2" t="s">
        <v>149</v>
      </c>
      <c r="W312" s="2">
        <f>F312</f>
        <v>0</v>
      </c>
    </row>
    <row r="313" spans="1:23" ht="12" thickBot="1">
      <c r="A313" s="112" t="s">
        <v>200</v>
      </c>
      <c r="B313" s="8"/>
      <c r="C313" s="8"/>
      <c r="D313" s="8"/>
      <c r="E313" s="8"/>
      <c r="F313" s="8"/>
      <c r="G313" s="107"/>
      <c r="H313" s="8"/>
      <c r="I313" s="113">
        <v>0</v>
      </c>
      <c r="J313" s="113"/>
      <c r="V313" s="2" t="s">
        <v>150</v>
      </c>
      <c r="W313" s="161">
        <f>I313</f>
        <v>0</v>
      </c>
    </row>
    <row r="314" spans="1:23" ht="12.75" thickTop="1" thickBot="1">
      <c r="A314" s="70" t="s">
        <v>37</v>
      </c>
      <c r="B314" s="29"/>
      <c r="C314" s="29"/>
      <c r="D314" s="29"/>
      <c r="E314" s="29"/>
      <c r="F314" s="29"/>
      <c r="G314" s="43"/>
      <c r="H314" s="29"/>
      <c r="I314" s="114">
        <f>SUM(I310:I313)</f>
        <v>0</v>
      </c>
      <c r="J314" s="114"/>
    </row>
    <row r="315" spans="1:23">
      <c r="A315" s="78" t="s">
        <v>201</v>
      </c>
      <c r="B315" s="18"/>
      <c r="C315" s="18"/>
      <c r="D315" s="159" t="s">
        <v>202</v>
      </c>
      <c r="E315" s="159"/>
      <c r="F315" s="159"/>
      <c r="G315" s="159"/>
      <c r="H315" s="159"/>
      <c r="I315" s="159"/>
      <c r="J315" s="159"/>
    </row>
    <row r="316" spans="1:23">
      <c r="A316" s="7" t="s">
        <v>198</v>
      </c>
      <c r="B316" s="8"/>
      <c r="C316" s="8"/>
      <c r="D316" s="121"/>
      <c r="E316" s="8"/>
      <c r="F316" s="8"/>
      <c r="G316" s="8"/>
      <c r="H316" s="8"/>
      <c r="I316" s="126"/>
      <c r="J316" s="187"/>
    </row>
    <row r="317" spans="1:23">
      <c r="A317" s="7" t="s">
        <v>199</v>
      </c>
      <c r="B317" s="8"/>
      <c r="C317" s="8"/>
      <c r="D317" s="8" t="s">
        <v>99</v>
      </c>
      <c r="E317" s="8"/>
      <c r="F317" s="108">
        <v>0</v>
      </c>
      <c r="G317" s="109" t="s">
        <v>100</v>
      </c>
      <c r="H317" s="36">
        <v>12.5</v>
      </c>
      <c r="I317" s="188">
        <f>F317*H317</f>
        <v>0</v>
      </c>
      <c r="J317" s="188"/>
      <c r="V317" s="2" t="s">
        <v>147</v>
      </c>
      <c r="W317" s="2">
        <f>F317</f>
        <v>0</v>
      </c>
    </row>
    <row r="318" spans="1:23">
      <c r="A318" s="7" t="s">
        <v>199</v>
      </c>
      <c r="B318" s="8"/>
      <c r="C318" s="8"/>
      <c r="D318" s="111" t="s">
        <v>101</v>
      </c>
      <c r="E318" s="8"/>
      <c r="F318" s="108"/>
      <c r="G318" s="109" t="s">
        <v>100</v>
      </c>
      <c r="H318" s="36">
        <v>14.5</v>
      </c>
      <c r="I318" s="189">
        <f>F318*H318</f>
        <v>0</v>
      </c>
      <c r="J318" s="189"/>
      <c r="V318" s="2" t="s">
        <v>148</v>
      </c>
      <c r="W318" s="2">
        <f>F318</f>
        <v>0</v>
      </c>
    </row>
    <row r="319" spans="1:23" ht="11.25" customHeight="1">
      <c r="A319" s="7" t="s">
        <v>199</v>
      </c>
      <c r="B319" s="8"/>
      <c r="C319" s="8"/>
      <c r="D319" s="111" t="s">
        <v>102</v>
      </c>
      <c r="E319" s="8"/>
      <c r="F319" s="108"/>
      <c r="G319" s="109" t="s">
        <v>100</v>
      </c>
      <c r="H319" s="36">
        <v>17</v>
      </c>
      <c r="I319" s="190">
        <f>F319*H319</f>
        <v>0</v>
      </c>
      <c r="J319" s="190"/>
      <c r="V319" s="2" t="s">
        <v>149</v>
      </c>
      <c r="W319" s="2">
        <f>F319</f>
        <v>0</v>
      </c>
    </row>
    <row r="320" spans="1:23" ht="12" thickBot="1">
      <c r="A320" s="112" t="s">
        <v>200</v>
      </c>
      <c r="B320" s="8"/>
      <c r="C320" s="8"/>
      <c r="D320" s="8"/>
      <c r="E320" s="8"/>
      <c r="F320" s="8"/>
      <c r="G320" s="107"/>
      <c r="H320" s="8"/>
      <c r="I320" s="113">
        <v>0</v>
      </c>
      <c r="J320" s="113"/>
      <c r="V320" s="2" t="s">
        <v>150</v>
      </c>
      <c r="W320" s="161">
        <f>I320</f>
        <v>0</v>
      </c>
    </row>
    <row r="321" spans="1:23" ht="12.75" thickTop="1" thickBot="1">
      <c r="A321" s="70" t="s">
        <v>37</v>
      </c>
      <c r="B321" s="29"/>
      <c r="C321" s="29"/>
      <c r="D321" s="29"/>
      <c r="E321" s="29"/>
      <c r="F321" s="29"/>
      <c r="G321" s="43"/>
      <c r="H321" s="29"/>
      <c r="I321" s="114">
        <f>SUM(I317:I320)</f>
        <v>0</v>
      </c>
      <c r="J321" s="114"/>
    </row>
    <row r="322" spans="1:23">
      <c r="A322" s="78" t="s">
        <v>203</v>
      </c>
      <c r="B322" s="18"/>
      <c r="C322" s="18"/>
      <c r="D322" s="159" t="s">
        <v>204</v>
      </c>
      <c r="E322" s="159"/>
      <c r="F322" s="159"/>
      <c r="G322" s="159"/>
      <c r="H322" s="159"/>
      <c r="I322" s="159"/>
      <c r="J322" s="159"/>
    </row>
    <row r="323" spans="1:23">
      <c r="A323" s="7" t="s">
        <v>198</v>
      </c>
      <c r="B323" s="8"/>
      <c r="C323" s="8"/>
      <c r="D323" s="121"/>
      <c r="E323" s="8"/>
      <c r="F323" s="8"/>
      <c r="G323" s="8"/>
      <c r="H323" s="8"/>
      <c r="I323" s="126"/>
      <c r="J323" s="187"/>
    </row>
    <row r="324" spans="1:23">
      <c r="A324" s="7" t="s">
        <v>199</v>
      </c>
      <c r="B324" s="8"/>
      <c r="C324" s="8"/>
      <c r="D324" s="8" t="s">
        <v>99</v>
      </c>
      <c r="E324" s="8"/>
      <c r="F324" s="108"/>
      <c r="G324" s="109" t="s">
        <v>100</v>
      </c>
      <c r="H324" s="36">
        <v>12.5</v>
      </c>
      <c r="I324" s="188">
        <f>F324*H324</f>
        <v>0</v>
      </c>
      <c r="J324" s="188"/>
      <c r="V324" s="2" t="s">
        <v>147</v>
      </c>
      <c r="W324" s="2">
        <f>F324</f>
        <v>0</v>
      </c>
    </row>
    <row r="325" spans="1:23">
      <c r="A325" s="7" t="s">
        <v>199</v>
      </c>
      <c r="B325" s="8"/>
      <c r="C325" s="8"/>
      <c r="D325" s="111" t="s">
        <v>101</v>
      </c>
      <c r="E325" s="8"/>
      <c r="F325" s="108"/>
      <c r="G325" s="109" t="s">
        <v>100</v>
      </c>
      <c r="H325" s="36">
        <v>14.5</v>
      </c>
      <c r="I325" s="189">
        <f>F325*H325</f>
        <v>0</v>
      </c>
      <c r="J325" s="189"/>
      <c r="V325" s="2" t="s">
        <v>148</v>
      </c>
      <c r="W325" s="2">
        <f>F325</f>
        <v>0</v>
      </c>
    </row>
    <row r="326" spans="1:23" ht="11.25" customHeight="1">
      <c r="A326" s="7" t="s">
        <v>199</v>
      </c>
      <c r="B326" s="8"/>
      <c r="C326" s="8"/>
      <c r="D326" s="111" t="s">
        <v>102</v>
      </c>
      <c r="E326" s="8"/>
      <c r="F326" s="108"/>
      <c r="G326" s="109" t="s">
        <v>100</v>
      </c>
      <c r="H326" s="36">
        <v>17</v>
      </c>
      <c r="I326" s="190">
        <f>F326*H326</f>
        <v>0</v>
      </c>
      <c r="J326" s="190"/>
      <c r="V326" s="2" t="s">
        <v>149</v>
      </c>
      <c r="W326" s="2">
        <f>F326</f>
        <v>0</v>
      </c>
    </row>
    <row r="327" spans="1:23" ht="12" thickBot="1">
      <c r="A327" s="112" t="s">
        <v>200</v>
      </c>
      <c r="B327" s="8"/>
      <c r="C327" s="8"/>
      <c r="D327" s="8"/>
      <c r="E327" s="8"/>
      <c r="F327" s="8"/>
      <c r="G327" s="107"/>
      <c r="H327" s="8"/>
      <c r="I327" s="113">
        <v>0</v>
      </c>
      <c r="J327" s="113"/>
      <c r="V327" s="2" t="s">
        <v>150</v>
      </c>
      <c r="W327" s="161">
        <f>I327</f>
        <v>0</v>
      </c>
    </row>
    <row r="328" spans="1:23" ht="12.75" thickTop="1" thickBot="1">
      <c r="A328" s="70" t="s">
        <v>37</v>
      </c>
      <c r="B328" s="29"/>
      <c r="C328" s="29"/>
      <c r="D328" s="29"/>
      <c r="E328" s="29"/>
      <c r="F328" s="29"/>
      <c r="G328" s="43"/>
      <c r="H328" s="29"/>
      <c r="I328" s="114">
        <f>SUM(I324:I327)</f>
        <v>0</v>
      </c>
      <c r="J328" s="114"/>
    </row>
    <row r="329" spans="1:23">
      <c r="A329" s="78" t="s">
        <v>205</v>
      </c>
      <c r="B329" s="18"/>
      <c r="C329" s="18"/>
      <c r="D329" s="159" t="s">
        <v>206</v>
      </c>
      <c r="E329" s="159"/>
      <c r="F329" s="159"/>
      <c r="G329" s="159"/>
      <c r="H329" s="159"/>
      <c r="I329" s="159"/>
      <c r="J329" s="159"/>
    </row>
    <row r="330" spans="1:23">
      <c r="A330" s="7" t="s">
        <v>198</v>
      </c>
      <c r="B330" s="8"/>
      <c r="C330" s="8"/>
      <c r="D330" s="121"/>
      <c r="E330" s="8"/>
      <c r="F330" s="8"/>
      <c r="G330" s="8"/>
      <c r="H330" s="8"/>
      <c r="I330" s="126"/>
      <c r="J330" s="187"/>
    </row>
    <row r="331" spans="1:23">
      <c r="A331" s="7" t="s">
        <v>199</v>
      </c>
      <c r="B331" s="8"/>
      <c r="C331" s="8"/>
      <c r="D331" s="8" t="s">
        <v>99</v>
      </c>
      <c r="E331" s="8"/>
      <c r="F331" s="108">
        <v>0</v>
      </c>
      <c r="G331" s="109" t="s">
        <v>100</v>
      </c>
      <c r="H331" s="36">
        <v>12.5</v>
      </c>
      <c r="I331" s="188">
        <f>F331*H331</f>
        <v>0</v>
      </c>
      <c r="J331" s="188"/>
      <c r="V331" s="2" t="s">
        <v>147</v>
      </c>
      <c r="W331" s="2">
        <f>F331</f>
        <v>0</v>
      </c>
    </row>
    <row r="332" spans="1:23">
      <c r="A332" s="7" t="s">
        <v>199</v>
      </c>
      <c r="B332" s="8"/>
      <c r="C332" s="8"/>
      <c r="D332" s="111" t="s">
        <v>101</v>
      </c>
      <c r="E332" s="8"/>
      <c r="F332" s="108"/>
      <c r="G332" s="109" t="s">
        <v>100</v>
      </c>
      <c r="H332" s="36">
        <v>14.5</v>
      </c>
      <c r="I332" s="189">
        <f>F332*H332</f>
        <v>0</v>
      </c>
      <c r="J332" s="189"/>
      <c r="V332" s="2" t="s">
        <v>148</v>
      </c>
      <c r="W332" s="2">
        <f>F332</f>
        <v>0</v>
      </c>
    </row>
    <row r="333" spans="1:23" ht="11.25" customHeight="1">
      <c r="A333" s="7" t="s">
        <v>199</v>
      </c>
      <c r="B333" s="8"/>
      <c r="C333" s="8"/>
      <c r="D333" s="111" t="s">
        <v>102</v>
      </c>
      <c r="E333" s="8"/>
      <c r="F333" s="108"/>
      <c r="G333" s="109" t="s">
        <v>100</v>
      </c>
      <c r="H333" s="36">
        <v>17</v>
      </c>
      <c r="I333" s="189">
        <f>F333*H333</f>
        <v>0</v>
      </c>
      <c r="J333" s="189"/>
      <c r="V333" s="2" t="s">
        <v>149</v>
      </c>
      <c r="W333" s="2">
        <f>F333</f>
        <v>0</v>
      </c>
    </row>
    <row r="334" spans="1:23" ht="12" thickBot="1">
      <c r="A334" s="112" t="s">
        <v>200</v>
      </c>
      <c r="B334" s="8"/>
      <c r="C334" s="8"/>
      <c r="D334" s="8"/>
      <c r="E334" s="8"/>
      <c r="F334" s="8"/>
      <c r="G334" s="107"/>
      <c r="H334" s="8"/>
      <c r="I334" s="113"/>
      <c r="J334" s="113"/>
      <c r="V334" s="2" t="s">
        <v>150</v>
      </c>
      <c r="W334" s="161">
        <f>I334</f>
        <v>0</v>
      </c>
    </row>
    <row r="335" spans="1:23" ht="12.75" thickTop="1" thickBot="1">
      <c r="A335" s="70" t="s">
        <v>37</v>
      </c>
      <c r="B335" s="29"/>
      <c r="C335" s="29"/>
      <c r="D335" s="29"/>
      <c r="E335" s="29"/>
      <c r="F335" s="29"/>
      <c r="G335" s="43"/>
      <c r="H335" s="29"/>
      <c r="I335" s="114">
        <f>SUM(I331:I334)</f>
        <v>0</v>
      </c>
      <c r="J335" s="114"/>
    </row>
    <row r="336" spans="1:23">
      <c r="A336" s="78" t="s">
        <v>207</v>
      </c>
      <c r="B336" s="18"/>
      <c r="C336" s="18"/>
      <c r="D336" s="159"/>
      <c r="E336" s="159"/>
      <c r="F336" s="159"/>
      <c r="G336" s="159"/>
      <c r="H336" s="159"/>
      <c r="I336" s="159"/>
      <c r="J336" s="159"/>
    </row>
    <row r="337" spans="1:23">
      <c r="A337" s="7" t="s">
        <v>198</v>
      </c>
      <c r="B337" s="8"/>
      <c r="C337" s="8"/>
      <c r="D337" s="121"/>
      <c r="E337" s="8"/>
      <c r="F337" s="8"/>
      <c r="G337" s="8"/>
      <c r="H337" s="8"/>
      <c r="I337" s="126"/>
      <c r="J337" s="187"/>
    </row>
    <row r="338" spans="1:23">
      <c r="A338" s="7" t="s">
        <v>199</v>
      </c>
      <c r="B338" s="8"/>
      <c r="C338" s="8"/>
      <c r="D338" s="8" t="s">
        <v>99</v>
      </c>
      <c r="E338" s="8"/>
      <c r="F338" s="108"/>
      <c r="G338" s="109" t="s">
        <v>100</v>
      </c>
      <c r="H338" s="36">
        <v>12.5</v>
      </c>
      <c r="I338" s="188">
        <f>F338*H338</f>
        <v>0</v>
      </c>
      <c r="J338" s="188"/>
      <c r="V338" s="2" t="s">
        <v>147</v>
      </c>
      <c r="W338" s="2">
        <f>F338</f>
        <v>0</v>
      </c>
    </row>
    <row r="339" spans="1:23">
      <c r="A339" s="7" t="s">
        <v>199</v>
      </c>
      <c r="B339" s="8"/>
      <c r="C339" s="8"/>
      <c r="D339" s="111" t="s">
        <v>101</v>
      </c>
      <c r="E339" s="8"/>
      <c r="F339" s="108"/>
      <c r="G339" s="109" t="s">
        <v>100</v>
      </c>
      <c r="H339" s="36">
        <v>14.5</v>
      </c>
      <c r="I339" s="189">
        <f>F339*H339</f>
        <v>0</v>
      </c>
      <c r="J339" s="189"/>
      <c r="V339" s="2" t="s">
        <v>148</v>
      </c>
      <c r="W339" s="2">
        <f>F339</f>
        <v>0</v>
      </c>
    </row>
    <row r="340" spans="1:23" ht="11.25" customHeight="1">
      <c r="A340" s="7" t="s">
        <v>199</v>
      </c>
      <c r="B340" s="8"/>
      <c r="C340" s="8"/>
      <c r="D340" s="111" t="s">
        <v>102</v>
      </c>
      <c r="E340" s="8"/>
      <c r="F340" s="108"/>
      <c r="G340" s="109" t="s">
        <v>100</v>
      </c>
      <c r="H340" s="36">
        <v>17</v>
      </c>
      <c r="I340" s="189">
        <f>F340*H340</f>
        <v>0</v>
      </c>
      <c r="J340" s="189"/>
      <c r="V340" s="2" t="s">
        <v>149</v>
      </c>
      <c r="W340" s="2">
        <f>F340</f>
        <v>0</v>
      </c>
    </row>
    <row r="341" spans="1:23" ht="12" thickBot="1">
      <c r="A341" s="112" t="s">
        <v>200</v>
      </c>
      <c r="B341" s="8"/>
      <c r="C341" s="8"/>
      <c r="D341" s="8"/>
      <c r="E341" s="8"/>
      <c r="F341" s="8"/>
      <c r="G341" s="107"/>
      <c r="H341" s="8"/>
      <c r="I341" s="113"/>
      <c r="J341" s="113"/>
      <c r="V341" s="2" t="s">
        <v>150</v>
      </c>
      <c r="W341" s="161">
        <f>I341</f>
        <v>0</v>
      </c>
    </row>
    <row r="342" spans="1:23" ht="12.75" thickTop="1" thickBot="1">
      <c r="A342" s="129" t="s">
        <v>37</v>
      </c>
      <c r="B342" s="130"/>
      <c r="C342" s="130"/>
      <c r="D342" s="130"/>
      <c r="E342" s="130"/>
      <c r="F342" s="130"/>
      <c r="G342" s="166"/>
      <c r="H342" s="130"/>
      <c r="I342" s="132">
        <f>SUM(I338:I341)</f>
        <v>0</v>
      </c>
      <c r="J342" s="132"/>
    </row>
    <row r="343" spans="1:23" ht="12.75" thickTop="1" thickBot="1">
      <c r="A343" s="70" t="s">
        <v>126</v>
      </c>
      <c r="B343" s="29"/>
      <c r="C343" s="29"/>
      <c r="D343" s="29"/>
      <c r="E343" s="29"/>
      <c r="F343" s="29"/>
      <c r="G343" s="29"/>
      <c r="H343" s="29"/>
      <c r="I343" s="119">
        <f>I314+I321+I328+I335+I342</f>
        <v>0</v>
      </c>
      <c r="J343" s="119"/>
      <c r="K343" s="116" t="s">
        <v>104</v>
      </c>
      <c r="L343" s="116"/>
      <c r="M343" s="136">
        <f>M303+I343</f>
        <v>0</v>
      </c>
      <c r="N343" s="136"/>
      <c r="O343" s="116" t="s">
        <v>161</v>
      </c>
      <c r="P343" s="116"/>
      <c r="Q343" s="117">
        <f>I$137-M343</f>
        <v>20436.153830300002</v>
      </c>
      <c r="R343" s="117"/>
    </row>
    <row r="344" spans="1:23">
      <c r="A344" s="17" t="s">
        <v>208</v>
      </c>
      <c r="B344" s="18"/>
      <c r="C344" s="18"/>
      <c r="D344" s="18"/>
      <c r="E344" s="18"/>
      <c r="F344" s="18"/>
      <c r="G344" s="18"/>
      <c r="H344" s="18"/>
      <c r="I344" s="18"/>
      <c r="J344" s="19"/>
    </row>
    <row r="345" spans="1:23">
      <c r="A345" s="138" t="s">
        <v>2</v>
      </c>
      <c r="B345" s="167" t="s">
        <v>209</v>
      </c>
      <c r="C345" s="167"/>
      <c r="D345" s="167"/>
      <c r="E345" s="167"/>
      <c r="F345" s="167"/>
      <c r="G345" s="167"/>
      <c r="H345" s="167"/>
      <c r="I345" s="168">
        <v>1000</v>
      </c>
      <c r="J345" s="168"/>
    </row>
    <row r="346" spans="1:23">
      <c r="A346" s="138" t="s">
        <v>129</v>
      </c>
      <c r="B346" s="167"/>
      <c r="C346" s="167"/>
      <c r="D346" s="167"/>
      <c r="E346" s="167"/>
      <c r="F346" s="167"/>
      <c r="G346" s="167"/>
      <c r="H346" s="167"/>
      <c r="I346" s="168"/>
      <c r="J346" s="168"/>
    </row>
    <row r="347" spans="1:23" ht="11.25" customHeight="1">
      <c r="A347" s="138" t="s">
        <v>165</v>
      </c>
      <c r="B347" s="167"/>
      <c r="C347" s="167"/>
      <c r="D347" s="167"/>
      <c r="E347" s="167"/>
      <c r="F347" s="167"/>
      <c r="G347" s="167"/>
      <c r="H347" s="167"/>
      <c r="I347" s="168"/>
      <c r="J347" s="168"/>
    </row>
    <row r="348" spans="1:23" ht="12" thickBot="1">
      <c r="A348" s="138" t="s">
        <v>166</v>
      </c>
      <c r="B348" s="167"/>
      <c r="C348" s="167"/>
      <c r="D348" s="167"/>
      <c r="E348" s="167"/>
      <c r="F348" s="167"/>
      <c r="G348" s="167"/>
      <c r="H348" s="167"/>
      <c r="I348" s="168"/>
      <c r="J348" s="168"/>
    </row>
    <row r="349" spans="1:23" ht="12" thickBot="1">
      <c r="A349" s="141" t="s">
        <v>210</v>
      </c>
      <c r="B349" s="169"/>
      <c r="C349" s="169"/>
      <c r="D349" s="169"/>
      <c r="E349" s="169"/>
      <c r="F349" s="169"/>
      <c r="G349" s="169"/>
      <c r="H349" s="169"/>
      <c r="I349" s="181"/>
      <c r="J349" s="181"/>
      <c r="O349" s="144" t="s">
        <v>167</v>
      </c>
      <c r="P349" s="144"/>
      <c r="Q349" s="145">
        <f>I$137</f>
        <v>20436.153830300002</v>
      </c>
      <c r="R349" s="145"/>
    </row>
    <row r="350" spans="1:23" ht="12.75" thickTop="1" thickBot="1">
      <c r="A350" s="70" t="s">
        <v>126</v>
      </c>
      <c r="B350" s="29"/>
      <c r="C350" s="29"/>
      <c r="D350" s="29"/>
      <c r="E350" s="29"/>
      <c r="F350" s="29"/>
      <c r="G350" s="29"/>
      <c r="H350" s="29"/>
      <c r="I350" s="119">
        <f>SUM(I345:I349)</f>
        <v>1000</v>
      </c>
      <c r="J350" s="119"/>
      <c r="K350" s="116" t="s">
        <v>104</v>
      </c>
      <c r="L350" s="116"/>
      <c r="M350" s="136">
        <f>I350+M343</f>
        <v>1000</v>
      </c>
      <c r="N350" s="136"/>
      <c r="O350" s="116" t="s">
        <v>161</v>
      </c>
      <c r="P350" s="116"/>
      <c r="Q350" s="35">
        <f>I$137-M350</f>
        <v>19436.153830300002</v>
      </c>
      <c r="R350" s="35"/>
    </row>
    <row r="351" spans="1:23" ht="12" thickBot="1">
      <c r="A351" s="173" t="s">
        <v>211</v>
      </c>
      <c r="B351" s="174"/>
      <c r="C351" s="174"/>
      <c r="D351" s="174"/>
      <c r="E351" s="174"/>
      <c r="F351" s="174"/>
      <c r="G351" s="174"/>
      <c r="H351" s="175"/>
      <c r="I351" s="157">
        <f>I343+I350</f>
        <v>1000</v>
      </c>
      <c r="J351" s="157"/>
      <c r="O351" s="191" t="s">
        <v>170</v>
      </c>
      <c r="P351" s="191"/>
      <c r="Q351" s="192" t="str">
        <f>IF(Q350&lt;0.1,W351,IF(I306-I351=Q350,V351,W351))</f>
        <v>Ok</v>
      </c>
      <c r="R351" s="192"/>
      <c r="S351" s="15"/>
      <c r="T351" s="15"/>
      <c r="U351" s="15"/>
      <c r="V351" s="15" t="s">
        <v>171</v>
      </c>
      <c r="W351" s="15" t="s">
        <v>56</v>
      </c>
    </row>
    <row r="352" spans="1:23" ht="12" thickBot="1">
      <c r="A352" s="173" t="s">
        <v>212</v>
      </c>
      <c r="B352" s="174"/>
      <c r="C352" s="174"/>
      <c r="D352" s="174"/>
      <c r="E352" s="174"/>
      <c r="F352" s="174"/>
      <c r="G352" s="174"/>
      <c r="H352" s="175"/>
      <c r="I352" s="157">
        <f>I206+I280+I304+I351</f>
        <v>1000</v>
      </c>
      <c r="J352" s="157"/>
      <c r="O352" s="191" t="s">
        <v>170</v>
      </c>
      <c r="P352" s="191"/>
      <c r="Q352" s="192" t="str">
        <f>IF(Q350&lt;-0.1,W352,IF(I352+Q350=I137,V352,W352))</f>
        <v>Ok</v>
      </c>
      <c r="R352" s="192"/>
      <c r="S352" s="15"/>
      <c r="T352" s="15"/>
      <c r="U352" s="15"/>
      <c r="V352" s="15" t="s">
        <v>171</v>
      </c>
      <c r="W352" s="15" t="s">
        <v>56</v>
      </c>
    </row>
    <row r="354" spans="1:23" ht="12" thickBot="1"/>
    <row r="355" spans="1:23" ht="11.25" customHeight="1">
      <c r="A355" s="17" t="s">
        <v>213</v>
      </c>
      <c r="B355" s="18"/>
      <c r="C355" s="18"/>
      <c r="D355" s="18"/>
      <c r="E355" s="18"/>
      <c r="F355" s="18"/>
      <c r="G355" s="18"/>
      <c r="H355" s="18"/>
      <c r="I355" s="18"/>
      <c r="J355" s="19"/>
    </row>
    <row r="356" spans="1:23" ht="12" thickBot="1">
      <c r="A356" s="23" t="s">
        <v>214</v>
      </c>
      <c r="B356" s="8"/>
      <c r="C356" s="8"/>
      <c r="D356" s="8"/>
      <c r="E356" s="8"/>
      <c r="F356" s="8"/>
      <c r="G356" s="8"/>
      <c r="H356" s="8"/>
      <c r="I356" s="8"/>
      <c r="J356" s="9"/>
    </row>
    <row r="357" spans="1:23" ht="12" thickBot="1">
      <c r="A357" s="27" t="s">
        <v>215</v>
      </c>
      <c r="B357" s="29"/>
      <c r="C357" s="29"/>
      <c r="D357" s="29"/>
      <c r="E357" s="29"/>
      <c r="F357" s="29"/>
      <c r="G357" s="29"/>
      <c r="H357" s="29"/>
      <c r="I357" s="157">
        <f>Q127</f>
        <v>99776.515759699992</v>
      </c>
      <c r="J357" s="157"/>
    </row>
    <row r="358" spans="1:23">
      <c r="A358" s="23" t="s">
        <v>216</v>
      </c>
      <c r="B358" s="24" t="s">
        <v>217</v>
      </c>
      <c r="C358" s="8"/>
      <c r="D358" s="8"/>
      <c r="E358" s="8"/>
      <c r="F358" s="8"/>
      <c r="G358" s="8"/>
      <c r="H358" s="8"/>
      <c r="I358" s="8"/>
      <c r="J358" s="9"/>
    </row>
    <row r="359" spans="1:23" ht="12" thickBot="1">
      <c r="A359" s="27"/>
      <c r="B359" s="28"/>
      <c r="C359" s="29"/>
      <c r="D359" s="29"/>
      <c r="E359" s="29"/>
      <c r="F359" s="100" t="s">
        <v>91</v>
      </c>
      <c r="G359" s="100" t="s">
        <v>92</v>
      </c>
      <c r="H359" s="100"/>
      <c r="I359" s="193" t="s">
        <v>93</v>
      </c>
      <c r="J359" s="193"/>
    </row>
    <row r="360" spans="1:23">
      <c r="A360" s="78" t="s">
        <v>218</v>
      </c>
      <c r="B360" s="18"/>
      <c r="C360" s="159"/>
      <c r="D360" s="159"/>
      <c r="E360" s="159"/>
      <c r="F360" s="159"/>
      <c r="G360" s="159"/>
      <c r="H360" s="159"/>
      <c r="I360" s="159"/>
      <c r="J360" s="159"/>
    </row>
    <row r="361" spans="1:23">
      <c r="A361" s="7" t="s">
        <v>62</v>
      </c>
      <c r="B361" s="8"/>
      <c r="C361" s="8"/>
      <c r="D361" s="8"/>
      <c r="E361" s="8"/>
      <c r="F361" s="121">
        <v>0</v>
      </c>
      <c r="G361" s="122" t="s">
        <v>100</v>
      </c>
      <c r="H361" s="123">
        <v>17.5</v>
      </c>
      <c r="I361" s="124">
        <f>F361*H361</f>
        <v>0</v>
      </c>
      <c r="J361" s="124"/>
      <c r="V361" s="2" t="s">
        <v>147</v>
      </c>
      <c r="W361" s="2">
        <f>F361</f>
        <v>0</v>
      </c>
    </row>
    <row r="362" spans="1:23" ht="12" customHeight="1" thickBot="1">
      <c r="A362" s="112" t="s">
        <v>219</v>
      </c>
      <c r="B362" s="8"/>
      <c r="C362" s="8"/>
      <c r="D362" s="8"/>
      <c r="E362" s="8"/>
      <c r="F362" s="8"/>
      <c r="G362" s="8"/>
      <c r="H362" s="8"/>
      <c r="I362" s="113">
        <v>0</v>
      </c>
      <c r="J362" s="113"/>
      <c r="V362" s="2" t="s">
        <v>148</v>
      </c>
      <c r="W362" s="161">
        <f>I362</f>
        <v>0</v>
      </c>
    </row>
    <row r="363" spans="1:23" ht="12.75" thickTop="1" thickBot="1">
      <c r="A363" s="125" t="s">
        <v>110</v>
      </c>
      <c r="B363" s="126"/>
      <c r="C363" s="126"/>
      <c r="D363" s="126"/>
      <c r="E363" s="126"/>
      <c r="F363" s="126"/>
      <c r="G363" s="126"/>
      <c r="H363" s="127"/>
      <c r="I363" s="128">
        <f>SUM(I361:I362)</f>
        <v>0</v>
      </c>
      <c r="J363" s="128"/>
    </row>
    <row r="364" spans="1:23">
      <c r="A364" s="78" t="s">
        <v>220</v>
      </c>
      <c r="B364" s="18"/>
      <c r="C364" s="159"/>
      <c r="D364" s="159"/>
      <c r="E364" s="159"/>
      <c r="F364" s="159"/>
      <c r="G364" s="159"/>
      <c r="H364" s="159"/>
      <c r="I364" s="159"/>
      <c r="J364" s="159"/>
    </row>
    <row r="365" spans="1:23">
      <c r="A365" s="7" t="s">
        <v>62</v>
      </c>
      <c r="B365" s="8"/>
      <c r="C365" s="8"/>
      <c r="D365" s="8"/>
      <c r="E365" s="8"/>
      <c r="F365" s="121">
        <v>0</v>
      </c>
      <c r="G365" s="122" t="s">
        <v>100</v>
      </c>
      <c r="H365" s="123">
        <v>17.5</v>
      </c>
      <c r="I365" s="124">
        <f>F365*H365</f>
        <v>0</v>
      </c>
      <c r="J365" s="124"/>
      <c r="V365" s="2" t="s">
        <v>147</v>
      </c>
      <c r="W365" s="2">
        <f>F365</f>
        <v>0</v>
      </c>
    </row>
    <row r="366" spans="1:23" ht="12" thickBot="1">
      <c r="A366" s="112" t="s">
        <v>219</v>
      </c>
      <c r="B366" s="8"/>
      <c r="C366" s="8"/>
      <c r="D366" s="8"/>
      <c r="E366" s="8"/>
      <c r="F366" s="8"/>
      <c r="G366" s="8"/>
      <c r="H366" s="8"/>
      <c r="I366" s="113">
        <v>0</v>
      </c>
      <c r="J366" s="113"/>
      <c r="V366" s="2" t="s">
        <v>148</v>
      </c>
      <c r="W366" s="161">
        <f>I366</f>
        <v>0</v>
      </c>
    </row>
    <row r="367" spans="1:23" ht="12.75" thickTop="1" thickBot="1">
      <c r="A367" s="129" t="s">
        <v>113</v>
      </c>
      <c r="B367" s="130"/>
      <c r="C367" s="130"/>
      <c r="D367" s="130"/>
      <c r="E367" s="130"/>
      <c r="F367" s="130"/>
      <c r="G367" s="130"/>
      <c r="H367" s="131"/>
      <c r="I367" s="132">
        <f>SUM(I365:I366)</f>
        <v>0</v>
      </c>
      <c r="J367" s="132"/>
    </row>
    <row r="368" spans="1:23" ht="12.75" thickTop="1" thickBot="1">
      <c r="A368" s="70" t="s">
        <v>131</v>
      </c>
      <c r="B368" s="29"/>
      <c r="C368" s="29"/>
      <c r="D368" s="29"/>
      <c r="E368" s="29"/>
      <c r="F368" s="29"/>
      <c r="G368" s="29"/>
      <c r="H368" s="29"/>
      <c r="I368" s="119">
        <f>I363+I367</f>
        <v>0</v>
      </c>
      <c r="J368" s="119"/>
      <c r="K368" s="116" t="s">
        <v>104</v>
      </c>
      <c r="L368" s="116"/>
      <c r="M368" s="186">
        <f>I368</f>
        <v>0</v>
      </c>
      <c r="N368" s="186"/>
      <c r="O368" s="116" t="s">
        <v>221</v>
      </c>
      <c r="P368" s="116"/>
      <c r="Q368" s="117">
        <f>I$357-M368</f>
        <v>99776.515759699992</v>
      </c>
      <c r="R368" s="117"/>
    </row>
    <row r="369" spans="1:23" ht="11.25" customHeight="1">
      <c r="A369" s="23" t="s">
        <v>222</v>
      </c>
      <c r="B369" s="24" t="s">
        <v>223</v>
      </c>
      <c r="C369" s="8"/>
      <c r="D369" s="8"/>
      <c r="E369" s="8"/>
      <c r="F369" s="8"/>
      <c r="G369" s="8"/>
      <c r="H369" s="8"/>
      <c r="I369" s="8"/>
      <c r="J369" s="9"/>
    </row>
    <row r="370" spans="1:23" ht="12" thickBot="1">
      <c r="A370" s="27"/>
      <c r="B370" s="28"/>
      <c r="C370" s="29"/>
      <c r="D370" s="29"/>
      <c r="E370" s="29"/>
      <c r="F370" s="100" t="s">
        <v>91</v>
      </c>
      <c r="G370" s="100" t="s">
        <v>92</v>
      </c>
      <c r="H370" s="100"/>
      <c r="I370" s="193" t="s">
        <v>93</v>
      </c>
      <c r="J370" s="193"/>
    </row>
    <row r="371" spans="1:23">
      <c r="A371" s="78" t="s">
        <v>224</v>
      </c>
      <c r="B371" s="18"/>
      <c r="C371" s="159"/>
      <c r="D371" s="159"/>
      <c r="E371" s="159"/>
      <c r="F371" s="159"/>
      <c r="G371" s="159"/>
      <c r="H371" s="159"/>
      <c r="I371" s="159"/>
      <c r="J371" s="159"/>
    </row>
    <row r="372" spans="1:23">
      <c r="A372" s="7" t="s">
        <v>62</v>
      </c>
      <c r="B372" s="8"/>
      <c r="C372" s="8"/>
      <c r="D372" s="8"/>
      <c r="E372" s="8"/>
      <c r="F372" s="121">
        <v>0</v>
      </c>
      <c r="G372" s="122" t="s">
        <v>100</v>
      </c>
      <c r="H372" s="123">
        <v>17.5</v>
      </c>
      <c r="I372" s="124">
        <f>F372*H372</f>
        <v>0</v>
      </c>
      <c r="J372" s="124"/>
      <c r="V372" s="2" t="s">
        <v>147</v>
      </c>
      <c r="W372" s="2">
        <f>F372</f>
        <v>0</v>
      </c>
    </row>
    <row r="373" spans="1:23" ht="12" thickBot="1">
      <c r="A373" s="112" t="s">
        <v>219</v>
      </c>
      <c r="B373" s="8"/>
      <c r="C373" s="8"/>
      <c r="D373" s="8"/>
      <c r="E373" s="8"/>
      <c r="F373" s="8"/>
      <c r="G373" s="8"/>
      <c r="H373" s="8"/>
      <c r="I373" s="113">
        <v>0</v>
      </c>
      <c r="J373" s="113"/>
      <c r="V373" s="2" t="s">
        <v>148</v>
      </c>
      <c r="W373" s="161">
        <f>I373</f>
        <v>0</v>
      </c>
    </row>
    <row r="374" spans="1:23" ht="12.75" thickTop="1" thickBot="1">
      <c r="A374" s="125" t="s">
        <v>110</v>
      </c>
      <c r="B374" s="126"/>
      <c r="C374" s="126"/>
      <c r="D374" s="126"/>
      <c r="E374" s="126"/>
      <c r="F374" s="126"/>
      <c r="G374" s="126"/>
      <c r="H374" s="127"/>
      <c r="I374" s="128">
        <f>SUM(I372:I373)</f>
        <v>0</v>
      </c>
      <c r="J374" s="128"/>
    </row>
    <row r="375" spans="1:23">
      <c r="A375" s="78" t="s">
        <v>225</v>
      </c>
      <c r="B375" s="18"/>
      <c r="C375" s="159"/>
      <c r="D375" s="159"/>
      <c r="E375" s="159"/>
      <c r="F375" s="159"/>
      <c r="G375" s="159"/>
      <c r="H375" s="159"/>
      <c r="I375" s="159"/>
      <c r="J375" s="159"/>
    </row>
    <row r="376" spans="1:23" ht="11.25" customHeight="1">
      <c r="A376" s="7" t="s">
        <v>62</v>
      </c>
      <c r="B376" s="8"/>
      <c r="C376" s="8"/>
      <c r="D376" s="8"/>
      <c r="E376" s="8"/>
      <c r="F376" s="121">
        <v>0</v>
      </c>
      <c r="G376" s="122" t="s">
        <v>100</v>
      </c>
      <c r="H376" s="123">
        <v>17.5</v>
      </c>
      <c r="I376" s="124">
        <f>F376*H376</f>
        <v>0</v>
      </c>
      <c r="J376" s="124"/>
      <c r="V376" s="2" t="s">
        <v>147</v>
      </c>
      <c r="W376" s="2">
        <f>F376</f>
        <v>0</v>
      </c>
    </row>
    <row r="377" spans="1:23" ht="12" thickBot="1">
      <c r="A377" s="112" t="s">
        <v>219</v>
      </c>
      <c r="B377" s="8"/>
      <c r="C377" s="8"/>
      <c r="D377" s="8"/>
      <c r="E377" s="8"/>
      <c r="F377" s="8"/>
      <c r="G377" s="8"/>
      <c r="H377" s="8"/>
      <c r="I377" s="113">
        <v>0</v>
      </c>
      <c r="J377" s="113"/>
      <c r="V377" s="2" t="s">
        <v>148</v>
      </c>
      <c r="W377" s="161">
        <f>I377</f>
        <v>0</v>
      </c>
    </row>
    <row r="378" spans="1:23" ht="12.75" thickTop="1" thickBot="1">
      <c r="A378" s="125" t="s">
        <v>113</v>
      </c>
      <c r="B378" s="126"/>
      <c r="C378" s="126"/>
      <c r="D378" s="126"/>
      <c r="E378" s="126"/>
      <c r="F378" s="126"/>
      <c r="G378" s="126"/>
      <c r="H378" s="127"/>
      <c r="I378" s="128">
        <f>SUM(I376:I377)</f>
        <v>0</v>
      </c>
      <c r="J378" s="128"/>
    </row>
    <row r="379" spans="1:23">
      <c r="A379" s="78" t="s">
        <v>114</v>
      </c>
      <c r="B379" s="18"/>
      <c r="C379" s="159"/>
      <c r="D379" s="159"/>
      <c r="E379" s="159"/>
      <c r="F379" s="159"/>
      <c r="G379" s="159"/>
      <c r="H379" s="159"/>
      <c r="I379" s="159"/>
      <c r="J379" s="159"/>
    </row>
    <row r="380" spans="1:23">
      <c r="A380" s="7" t="s">
        <v>62</v>
      </c>
      <c r="B380" s="8"/>
      <c r="C380" s="8"/>
      <c r="D380" s="8"/>
      <c r="E380" s="8"/>
      <c r="F380" s="121">
        <v>0</v>
      </c>
      <c r="G380" s="122" t="s">
        <v>100</v>
      </c>
      <c r="H380" s="123">
        <v>17.5</v>
      </c>
      <c r="I380" s="124">
        <f>F380*H380</f>
        <v>0</v>
      </c>
      <c r="J380" s="124"/>
      <c r="V380" s="2" t="s">
        <v>147</v>
      </c>
      <c r="W380" s="2">
        <f>F380</f>
        <v>0</v>
      </c>
    </row>
    <row r="381" spans="1:23" ht="12" thickBot="1">
      <c r="A381" s="112" t="s">
        <v>219</v>
      </c>
      <c r="B381" s="8"/>
      <c r="C381" s="8"/>
      <c r="D381" s="8"/>
      <c r="E381" s="8"/>
      <c r="F381" s="8"/>
      <c r="G381" s="8"/>
      <c r="H381" s="8"/>
      <c r="I381" s="113">
        <v>0</v>
      </c>
      <c r="J381" s="113"/>
      <c r="V381" s="2" t="s">
        <v>148</v>
      </c>
      <c r="W381" s="161">
        <f>I381</f>
        <v>0</v>
      </c>
    </row>
    <row r="382" spans="1:23" ht="12.75" thickTop="1" thickBot="1">
      <c r="A382" s="125" t="s">
        <v>115</v>
      </c>
      <c r="B382" s="126"/>
      <c r="C382" s="126"/>
      <c r="D382" s="126"/>
      <c r="E382" s="126"/>
      <c r="F382" s="126"/>
      <c r="G382" s="126"/>
      <c r="H382" s="127"/>
      <c r="I382" s="128">
        <f>SUM(I380:I381)</f>
        <v>0</v>
      </c>
      <c r="J382" s="128"/>
    </row>
    <row r="383" spans="1:23" ht="11.25" customHeight="1">
      <c r="A383" s="78" t="s">
        <v>226</v>
      </c>
      <c r="B383" s="18"/>
      <c r="C383" s="159"/>
      <c r="D383" s="159"/>
      <c r="E383" s="159"/>
      <c r="F383" s="159"/>
      <c r="G383" s="159"/>
      <c r="H383" s="159"/>
      <c r="I383" s="159"/>
      <c r="J383" s="159"/>
    </row>
    <row r="384" spans="1:23">
      <c r="A384" s="7" t="s">
        <v>62</v>
      </c>
      <c r="B384" s="8"/>
      <c r="C384" s="8"/>
      <c r="D384" s="8"/>
      <c r="E384" s="8"/>
      <c r="F384" s="121"/>
      <c r="G384" s="122" t="s">
        <v>100</v>
      </c>
      <c r="H384" s="123">
        <v>17.5</v>
      </c>
      <c r="I384" s="124">
        <f>F384*H384</f>
        <v>0</v>
      </c>
      <c r="J384" s="124"/>
      <c r="V384" s="2" t="s">
        <v>147</v>
      </c>
      <c r="W384" s="2">
        <f>F384</f>
        <v>0</v>
      </c>
    </row>
    <row r="385" spans="1:23" ht="12" thickBot="1">
      <c r="A385" s="112" t="s">
        <v>219</v>
      </c>
      <c r="B385" s="8"/>
      <c r="C385" s="8"/>
      <c r="D385" s="8"/>
      <c r="E385" s="8"/>
      <c r="F385" s="8"/>
      <c r="G385" s="8"/>
      <c r="H385" s="8"/>
      <c r="I385" s="113">
        <v>0</v>
      </c>
      <c r="J385" s="113"/>
      <c r="V385" s="2" t="s">
        <v>148</v>
      </c>
      <c r="W385" s="161">
        <f>I385</f>
        <v>0</v>
      </c>
    </row>
    <row r="386" spans="1:23" ht="12.75" thickTop="1" thickBot="1">
      <c r="A386" s="125" t="s">
        <v>123</v>
      </c>
      <c r="B386" s="126"/>
      <c r="C386" s="126"/>
      <c r="D386" s="126"/>
      <c r="E386" s="126"/>
      <c r="F386" s="126"/>
      <c r="G386" s="126"/>
      <c r="H386" s="127"/>
      <c r="I386" s="128">
        <f>SUM(I384:I385)</f>
        <v>0</v>
      </c>
      <c r="J386" s="128"/>
    </row>
    <row r="387" spans="1:23">
      <c r="A387" s="78" t="s">
        <v>227</v>
      </c>
      <c r="B387" s="18"/>
      <c r="C387" s="159"/>
      <c r="D387" s="159"/>
      <c r="E387" s="159"/>
      <c r="F387" s="159"/>
      <c r="G387" s="159"/>
      <c r="H387" s="159"/>
      <c r="I387" s="159"/>
      <c r="J387" s="159"/>
    </row>
    <row r="388" spans="1:23">
      <c r="A388" s="7" t="s">
        <v>62</v>
      </c>
      <c r="B388" s="8"/>
      <c r="C388" s="8"/>
      <c r="D388" s="8"/>
      <c r="E388" s="8"/>
      <c r="F388" s="121"/>
      <c r="G388" s="122" t="s">
        <v>100</v>
      </c>
      <c r="H388" s="123">
        <v>17.5</v>
      </c>
      <c r="I388" s="124">
        <f>F388*H388</f>
        <v>0</v>
      </c>
      <c r="J388" s="124"/>
      <c r="V388" s="2" t="s">
        <v>147</v>
      </c>
      <c r="W388" s="2">
        <f>F388</f>
        <v>0</v>
      </c>
    </row>
    <row r="389" spans="1:23" ht="12" thickBot="1">
      <c r="A389" s="112" t="s">
        <v>219</v>
      </c>
      <c r="B389" s="8"/>
      <c r="C389" s="8"/>
      <c r="D389" s="8"/>
      <c r="E389" s="8"/>
      <c r="F389" s="8"/>
      <c r="G389" s="8"/>
      <c r="H389" s="8"/>
      <c r="I389" s="113">
        <v>0</v>
      </c>
      <c r="J389" s="113"/>
      <c r="V389" s="2" t="s">
        <v>148</v>
      </c>
      <c r="W389" s="161">
        <f>I389</f>
        <v>0</v>
      </c>
    </row>
    <row r="390" spans="1:23" ht="12.75" customHeight="1" thickTop="1" thickBot="1">
      <c r="A390" s="125" t="s">
        <v>125</v>
      </c>
      <c r="B390" s="126"/>
      <c r="C390" s="126"/>
      <c r="D390" s="126"/>
      <c r="E390" s="126"/>
      <c r="F390" s="126"/>
      <c r="G390" s="126"/>
      <c r="H390" s="127"/>
      <c r="I390" s="128">
        <f>SUM(I388:I389)</f>
        <v>0</v>
      </c>
      <c r="J390" s="128"/>
    </row>
    <row r="391" spans="1:23">
      <c r="A391" s="78" t="s">
        <v>228</v>
      </c>
      <c r="B391" s="18"/>
      <c r="C391" s="159"/>
      <c r="D391" s="159"/>
      <c r="E391" s="159"/>
      <c r="F391" s="159"/>
      <c r="G391" s="159"/>
      <c r="H391" s="159"/>
      <c r="I391" s="159"/>
      <c r="J391" s="159"/>
    </row>
    <row r="392" spans="1:23">
      <c r="A392" s="7" t="s">
        <v>62</v>
      </c>
      <c r="B392" s="8"/>
      <c r="C392" s="8"/>
      <c r="D392" s="8"/>
      <c r="E392" s="8"/>
      <c r="F392" s="121"/>
      <c r="G392" s="122" t="s">
        <v>100</v>
      </c>
      <c r="H392" s="123">
        <v>17.5</v>
      </c>
      <c r="I392" s="124">
        <f>F392*H392</f>
        <v>0</v>
      </c>
      <c r="J392" s="124"/>
      <c r="V392" s="2" t="s">
        <v>147</v>
      </c>
      <c r="W392" s="2">
        <f>F392</f>
        <v>0</v>
      </c>
    </row>
    <row r="393" spans="1:23" ht="12" thickBot="1">
      <c r="A393" s="112" t="s">
        <v>219</v>
      </c>
      <c r="B393" s="8"/>
      <c r="C393" s="8"/>
      <c r="D393" s="8"/>
      <c r="E393" s="8"/>
      <c r="F393" s="8"/>
      <c r="G393" s="8"/>
      <c r="H393" s="8"/>
      <c r="I393" s="113">
        <v>0</v>
      </c>
      <c r="J393" s="113"/>
      <c r="V393" s="2" t="s">
        <v>148</v>
      </c>
      <c r="W393" s="161">
        <f>I393</f>
        <v>0</v>
      </c>
    </row>
    <row r="394" spans="1:23" ht="12.75" thickTop="1" thickBot="1">
      <c r="A394" s="125" t="s">
        <v>229</v>
      </c>
      <c r="B394" s="126"/>
      <c r="C394" s="126"/>
      <c r="D394" s="126"/>
      <c r="E394" s="126"/>
      <c r="F394" s="126"/>
      <c r="G394" s="126"/>
      <c r="H394" s="127"/>
      <c r="I394" s="128">
        <f>SUM(I392:I393)</f>
        <v>0</v>
      </c>
      <c r="J394" s="128"/>
    </row>
    <row r="395" spans="1:23">
      <c r="A395" s="78" t="s">
        <v>230</v>
      </c>
      <c r="B395" s="18"/>
      <c r="C395" s="159"/>
      <c r="D395" s="159"/>
      <c r="E395" s="159"/>
      <c r="F395" s="159"/>
      <c r="G395" s="159"/>
      <c r="H395" s="159"/>
      <c r="I395" s="159"/>
      <c r="J395" s="159"/>
    </row>
    <row r="396" spans="1:23">
      <c r="A396" s="7" t="s">
        <v>62</v>
      </c>
      <c r="B396" s="8"/>
      <c r="C396" s="8"/>
      <c r="D396" s="8"/>
      <c r="E396" s="8"/>
      <c r="F396" s="121"/>
      <c r="G396" s="122" t="s">
        <v>100</v>
      </c>
      <c r="H396" s="123">
        <v>17.5</v>
      </c>
      <c r="I396" s="124">
        <f>F396*H396</f>
        <v>0</v>
      </c>
      <c r="J396" s="124"/>
      <c r="V396" s="2" t="s">
        <v>147</v>
      </c>
      <c r="W396" s="2">
        <f>F396</f>
        <v>0</v>
      </c>
    </row>
    <row r="397" spans="1:23" ht="12" customHeight="1" thickBot="1">
      <c r="A397" s="112" t="s">
        <v>219</v>
      </c>
      <c r="B397" s="8"/>
      <c r="C397" s="8"/>
      <c r="D397" s="8"/>
      <c r="E397" s="8"/>
      <c r="F397" s="8"/>
      <c r="G397" s="8"/>
      <c r="H397" s="8"/>
      <c r="I397" s="113">
        <v>0</v>
      </c>
      <c r="J397" s="113"/>
      <c r="V397" s="2" t="s">
        <v>148</v>
      </c>
      <c r="W397" s="161">
        <f>I397</f>
        <v>0</v>
      </c>
    </row>
    <row r="398" spans="1:23" ht="12.75" thickTop="1" thickBot="1">
      <c r="A398" s="125" t="s">
        <v>231</v>
      </c>
      <c r="B398" s="126"/>
      <c r="C398" s="126"/>
      <c r="D398" s="126"/>
      <c r="E398" s="126"/>
      <c r="F398" s="126"/>
      <c r="G398" s="126"/>
      <c r="H398" s="127"/>
      <c r="I398" s="128">
        <f>SUM(I396:I397)</f>
        <v>0</v>
      </c>
      <c r="J398" s="128"/>
    </row>
    <row r="399" spans="1:23">
      <c r="A399" s="78" t="s">
        <v>232</v>
      </c>
      <c r="B399" s="18"/>
      <c r="C399" s="159"/>
      <c r="D399" s="159"/>
      <c r="E399" s="159"/>
      <c r="F399" s="159"/>
      <c r="G399" s="159"/>
      <c r="H399" s="159"/>
      <c r="I399" s="159"/>
      <c r="J399" s="159"/>
    </row>
    <row r="400" spans="1:23">
      <c r="A400" s="7" t="s">
        <v>62</v>
      </c>
      <c r="B400" s="8"/>
      <c r="C400" s="8"/>
      <c r="D400" s="8"/>
      <c r="E400" s="8"/>
      <c r="F400" s="121"/>
      <c r="G400" s="122" t="s">
        <v>100</v>
      </c>
      <c r="H400" s="123">
        <v>17.5</v>
      </c>
      <c r="I400" s="124">
        <f>F400*H400</f>
        <v>0</v>
      </c>
      <c r="J400" s="124"/>
      <c r="V400" s="2" t="s">
        <v>147</v>
      </c>
      <c r="W400" s="2">
        <f>F400</f>
        <v>0</v>
      </c>
    </row>
    <row r="401" spans="1:23" ht="12" thickBot="1">
      <c r="A401" s="112" t="s">
        <v>219</v>
      </c>
      <c r="B401" s="8"/>
      <c r="C401" s="8"/>
      <c r="D401" s="8"/>
      <c r="E401" s="8"/>
      <c r="F401" s="8"/>
      <c r="G401" s="8"/>
      <c r="H401" s="8"/>
      <c r="I401" s="113"/>
      <c r="J401" s="113"/>
      <c r="V401" s="2" t="s">
        <v>148</v>
      </c>
      <c r="W401" s="161">
        <f>I401</f>
        <v>0</v>
      </c>
    </row>
    <row r="402" spans="1:23" ht="12.75" thickTop="1" thickBot="1">
      <c r="A402" s="129" t="s">
        <v>233</v>
      </c>
      <c r="B402" s="130"/>
      <c r="C402" s="130"/>
      <c r="D402" s="130"/>
      <c r="E402" s="130"/>
      <c r="F402" s="130"/>
      <c r="G402" s="130"/>
      <c r="H402" s="131"/>
      <c r="I402" s="132">
        <f>SUM(I400:I401)</f>
        <v>0</v>
      </c>
      <c r="J402" s="132"/>
    </row>
    <row r="403" spans="1:23" ht="12.75" thickTop="1" thickBot="1">
      <c r="A403" s="70" t="s">
        <v>234</v>
      </c>
      <c r="B403" s="29"/>
      <c r="C403" s="29"/>
      <c r="D403" s="29"/>
      <c r="E403" s="29"/>
      <c r="F403" s="29"/>
      <c r="G403" s="29"/>
      <c r="H403" s="29"/>
      <c r="I403" s="119">
        <f>I374+I378+I382+I386+I390+I394+I398+I402</f>
        <v>0</v>
      </c>
      <c r="J403" s="119"/>
      <c r="K403" s="116" t="s">
        <v>104</v>
      </c>
      <c r="L403" s="116"/>
      <c r="M403" s="136">
        <f>I403+M368</f>
        <v>0</v>
      </c>
      <c r="N403" s="136"/>
      <c r="O403" s="116" t="s">
        <v>221</v>
      </c>
      <c r="P403" s="116"/>
      <c r="Q403" s="117">
        <f>I$357-M403</f>
        <v>99776.515759699992</v>
      </c>
      <c r="R403" s="117"/>
    </row>
    <row r="404" spans="1:23" ht="11.25" customHeight="1">
      <c r="A404" s="194" t="s">
        <v>235</v>
      </c>
      <c r="B404" s="18"/>
      <c r="C404" s="18"/>
      <c r="D404" s="18"/>
      <c r="E404" s="18"/>
      <c r="F404" s="18"/>
      <c r="G404" s="18"/>
      <c r="H404" s="18"/>
      <c r="I404" s="50"/>
      <c r="J404" s="137"/>
    </row>
    <row r="405" spans="1:23">
      <c r="A405" s="138" t="s">
        <v>2</v>
      </c>
      <c r="B405" s="167" t="s">
        <v>236</v>
      </c>
      <c r="C405" s="167"/>
      <c r="D405" s="167"/>
      <c r="E405" s="167"/>
      <c r="F405" s="167"/>
      <c r="G405" s="167"/>
      <c r="H405" s="167"/>
      <c r="I405" s="195">
        <v>1500</v>
      </c>
      <c r="J405" s="195"/>
    </row>
    <row r="406" spans="1:23">
      <c r="A406" s="138" t="s">
        <v>129</v>
      </c>
      <c r="B406" s="167" t="s">
        <v>237</v>
      </c>
      <c r="C406" s="167"/>
      <c r="D406" s="167"/>
      <c r="E406" s="167"/>
      <c r="F406" s="167"/>
      <c r="G406" s="167"/>
      <c r="H406" s="167"/>
      <c r="I406" s="196">
        <v>1500</v>
      </c>
      <c r="J406" s="196"/>
    </row>
    <row r="407" spans="1:23">
      <c r="A407" s="138" t="s">
        <v>165</v>
      </c>
      <c r="B407" s="167" t="s">
        <v>238</v>
      </c>
      <c r="C407" s="167"/>
      <c r="D407" s="167"/>
      <c r="E407" s="167"/>
      <c r="F407" s="167"/>
      <c r="G407" s="167"/>
      <c r="H407" s="167"/>
      <c r="I407" s="197">
        <v>1000</v>
      </c>
      <c r="J407" s="197"/>
    </row>
    <row r="408" spans="1:23">
      <c r="A408" s="138" t="s">
        <v>166</v>
      </c>
      <c r="B408" s="167" t="s">
        <v>239</v>
      </c>
      <c r="C408" s="167"/>
      <c r="D408" s="167"/>
      <c r="E408" s="167"/>
      <c r="F408" s="167"/>
      <c r="G408" s="167"/>
      <c r="H408" s="167"/>
      <c r="I408" s="198">
        <v>1000</v>
      </c>
      <c r="J408" s="198"/>
    </row>
    <row r="409" spans="1:23">
      <c r="A409" s="138" t="s">
        <v>210</v>
      </c>
      <c r="B409" s="167"/>
      <c r="C409" s="167"/>
      <c r="D409" s="167"/>
      <c r="E409" s="167"/>
      <c r="F409" s="167"/>
      <c r="G409" s="167"/>
      <c r="H409" s="167"/>
      <c r="I409" s="197"/>
      <c r="J409" s="197"/>
    </row>
    <row r="410" spans="1:23">
      <c r="A410" s="138" t="s">
        <v>240</v>
      </c>
      <c r="B410" s="167"/>
      <c r="C410" s="167"/>
      <c r="D410" s="167"/>
      <c r="E410" s="167"/>
      <c r="F410" s="167"/>
      <c r="G410" s="167"/>
      <c r="H410" s="167"/>
      <c r="I410" s="197"/>
      <c r="J410" s="197"/>
    </row>
    <row r="411" spans="1:23" ht="11.25" customHeight="1">
      <c r="A411" s="138" t="s">
        <v>241</v>
      </c>
      <c r="B411" s="167"/>
      <c r="C411" s="167"/>
      <c r="D411" s="167"/>
      <c r="E411" s="167"/>
      <c r="F411" s="167"/>
      <c r="G411" s="167"/>
      <c r="H411" s="167"/>
      <c r="I411" s="197"/>
      <c r="J411" s="197"/>
    </row>
    <row r="412" spans="1:23" ht="12" thickBot="1">
      <c r="A412" s="138" t="s">
        <v>242</v>
      </c>
      <c r="B412" s="167"/>
      <c r="C412" s="167"/>
      <c r="D412" s="167"/>
      <c r="E412" s="167"/>
      <c r="F412" s="167"/>
      <c r="G412" s="167"/>
      <c r="H412" s="167"/>
      <c r="I412" s="197"/>
      <c r="J412" s="197"/>
    </row>
    <row r="413" spans="1:23" ht="12" thickBot="1">
      <c r="A413" s="141" t="s">
        <v>243</v>
      </c>
      <c r="B413" s="169"/>
      <c r="C413" s="169"/>
      <c r="D413" s="169"/>
      <c r="E413" s="169"/>
      <c r="F413" s="169"/>
      <c r="G413" s="169"/>
      <c r="H413" s="169"/>
      <c r="I413" s="143"/>
      <c r="J413" s="143"/>
      <c r="O413" s="144" t="s">
        <v>244</v>
      </c>
      <c r="P413" s="144"/>
      <c r="Q413" s="145">
        <f>I$357</f>
        <v>99776.515759699992</v>
      </c>
      <c r="R413" s="145"/>
    </row>
    <row r="414" spans="1:23" ht="12.75" thickTop="1" thickBot="1">
      <c r="A414" s="70" t="s">
        <v>245</v>
      </c>
      <c r="B414" s="29"/>
      <c r="C414" s="29"/>
      <c r="D414" s="29"/>
      <c r="E414" s="29"/>
      <c r="F414" s="29"/>
      <c r="G414" s="29"/>
      <c r="H414" s="29"/>
      <c r="I414" s="119">
        <f>SUM(I405:I413)</f>
        <v>5000</v>
      </c>
      <c r="J414" s="119"/>
      <c r="K414" s="116" t="s">
        <v>104</v>
      </c>
      <c r="L414" s="116"/>
      <c r="M414" s="136">
        <f>I414+M403</f>
        <v>5000</v>
      </c>
      <c r="N414" s="136"/>
      <c r="O414" s="116" t="s">
        <v>221</v>
      </c>
      <c r="P414" s="116"/>
      <c r="Q414" s="35">
        <f>I$357-M414</f>
        <v>94776.515759699992</v>
      </c>
      <c r="R414" s="35"/>
    </row>
    <row r="415" spans="1:23" ht="12" thickBot="1">
      <c r="A415" s="199" t="s">
        <v>246</v>
      </c>
      <c r="B415" s="200"/>
      <c r="C415" s="200"/>
      <c r="D415" s="200"/>
      <c r="E415" s="200"/>
      <c r="F415" s="200"/>
      <c r="G415" s="200"/>
      <c r="H415" s="201"/>
      <c r="I415" s="202">
        <f>I368+I403+I414</f>
        <v>5000</v>
      </c>
      <c r="J415" s="202"/>
      <c r="O415" s="191" t="s">
        <v>170</v>
      </c>
      <c r="P415" s="191"/>
      <c r="Q415" s="192" t="str">
        <f>IF(Q414&lt;0.1,W415,IF(I357-I415=Q414,V415,W415))</f>
        <v>Ok</v>
      </c>
      <c r="R415" s="192"/>
      <c r="S415" s="15"/>
      <c r="T415" s="15"/>
      <c r="U415" s="15"/>
      <c r="V415" s="15" t="s">
        <v>171</v>
      </c>
      <c r="W415" s="15" t="s">
        <v>56</v>
      </c>
    </row>
    <row r="421" spans="1:18" ht="12" thickBot="1"/>
    <row r="422" spans="1:18" ht="11.25" customHeight="1">
      <c r="A422" s="17" t="s">
        <v>247</v>
      </c>
      <c r="B422" s="18"/>
      <c r="C422" s="18"/>
      <c r="D422" s="18"/>
      <c r="E422" s="18"/>
      <c r="F422" s="18"/>
      <c r="G422" s="18"/>
      <c r="H422" s="18"/>
      <c r="I422" s="18"/>
      <c r="J422" s="19"/>
    </row>
    <row r="423" spans="1:18" ht="12" thickBot="1">
      <c r="A423" s="23" t="s">
        <v>248</v>
      </c>
      <c r="B423" s="8"/>
      <c r="C423" s="8"/>
      <c r="D423" s="8"/>
      <c r="E423" s="8"/>
      <c r="F423" s="8"/>
      <c r="G423" s="8"/>
      <c r="H423" s="8"/>
      <c r="I423" s="8"/>
      <c r="J423" s="9"/>
    </row>
    <row r="424" spans="1:18" ht="12" thickBot="1">
      <c r="A424" s="23" t="s">
        <v>249</v>
      </c>
      <c r="B424" s="8"/>
      <c r="C424" s="8"/>
      <c r="D424" s="8"/>
      <c r="E424" s="8"/>
      <c r="F424" s="8"/>
      <c r="G424" s="8"/>
      <c r="H424" s="8"/>
      <c r="I424" s="157">
        <f>Q414</f>
        <v>94776.515759699992</v>
      </c>
      <c r="J424" s="157"/>
    </row>
    <row r="425" spans="1:18" ht="12" thickBot="1">
      <c r="A425" s="27"/>
      <c r="B425" s="28"/>
      <c r="C425" s="29"/>
      <c r="D425" s="29"/>
      <c r="E425" s="203"/>
      <c r="F425" s="100" t="s">
        <v>91</v>
      </c>
      <c r="G425" s="100" t="s">
        <v>92</v>
      </c>
      <c r="H425" s="100"/>
      <c r="I425" s="101" t="s">
        <v>93</v>
      </c>
      <c r="J425" s="101"/>
    </row>
    <row r="426" spans="1:18">
      <c r="A426" s="78" t="s">
        <v>250</v>
      </c>
      <c r="B426" s="18"/>
      <c r="C426" s="18"/>
      <c r="D426" s="18"/>
      <c r="E426" s="204">
        <v>30</v>
      </c>
      <c r="F426" s="18"/>
      <c r="G426" s="18"/>
      <c r="H426" s="18"/>
      <c r="I426" s="18"/>
      <c r="J426" s="19"/>
    </row>
    <row r="427" spans="1:18">
      <c r="A427" s="7" t="s">
        <v>251</v>
      </c>
      <c r="B427" s="8"/>
      <c r="C427" s="8"/>
      <c r="D427" s="8"/>
      <c r="E427" s="108">
        <v>5</v>
      </c>
      <c r="F427" s="8"/>
      <c r="G427" s="8"/>
      <c r="H427" s="8"/>
      <c r="I427" s="8"/>
      <c r="J427" s="9"/>
    </row>
    <row r="428" spans="1:18">
      <c r="A428" s="7" t="s">
        <v>252</v>
      </c>
      <c r="B428" s="8"/>
      <c r="C428" s="8"/>
      <c r="D428" s="8"/>
      <c r="E428" s="8"/>
      <c r="F428" s="205">
        <v>350</v>
      </c>
      <c r="G428" s="206" t="s">
        <v>100</v>
      </c>
      <c r="H428" s="207">
        <v>50</v>
      </c>
      <c r="I428" s="208">
        <f>F428*H428</f>
        <v>17500</v>
      </c>
      <c r="J428" s="208"/>
      <c r="K428" s="209"/>
      <c r="L428" s="209"/>
      <c r="M428" s="179"/>
      <c r="N428" s="180"/>
      <c r="O428" s="209"/>
      <c r="P428" s="209"/>
      <c r="Q428" s="179"/>
      <c r="R428" s="180"/>
    </row>
    <row r="429" spans="1:18" ht="11.25" customHeight="1">
      <c r="A429" s="7" t="s">
        <v>253</v>
      </c>
      <c r="B429" s="8"/>
      <c r="C429" s="8"/>
      <c r="D429" s="167" t="s">
        <v>254</v>
      </c>
      <c r="E429" s="167"/>
      <c r="F429" s="167"/>
      <c r="G429" s="167"/>
      <c r="H429" s="167"/>
      <c r="I429" s="210">
        <v>1500</v>
      </c>
      <c r="J429" s="210"/>
    </row>
    <row r="430" spans="1:18">
      <c r="A430" s="7" t="s">
        <v>255</v>
      </c>
      <c r="B430" s="8"/>
      <c r="C430" s="8"/>
      <c r="D430" s="167" t="s">
        <v>256</v>
      </c>
      <c r="E430" s="167"/>
      <c r="F430" s="167"/>
      <c r="G430" s="167"/>
      <c r="H430" s="167"/>
      <c r="I430" s="210">
        <v>1250</v>
      </c>
      <c r="J430" s="210"/>
    </row>
    <row r="431" spans="1:18">
      <c r="A431" s="7" t="s">
        <v>257</v>
      </c>
      <c r="B431" s="8"/>
      <c r="C431" s="8"/>
      <c r="D431" s="167" t="s">
        <v>258</v>
      </c>
      <c r="E431" s="167"/>
      <c r="F431" s="167"/>
      <c r="G431" s="167"/>
      <c r="H431" s="167"/>
      <c r="I431" s="210">
        <v>750</v>
      </c>
      <c r="J431" s="210"/>
    </row>
    <row r="432" spans="1:18">
      <c r="A432" s="7" t="s">
        <v>259</v>
      </c>
      <c r="B432" s="8"/>
      <c r="C432" s="8"/>
      <c r="D432" s="167"/>
      <c r="E432" s="167"/>
      <c r="F432" s="167"/>
      <c r="G432" s="167"/>
      <c r="H432" s="167"/>
      <c r="I432" s="210"/>
      <c r="J432" s="210"/>
    </row>
    <row r="433" spans="1:23" ht="12" thickBot="1">
      <c r="A433" s="7" t="s">
        <v>260</v>
      </c>
      <c r="B433" s="8"/>
      <c r="C433" s="8"/>
      <c r="D433" s="167"/>
      <c r="E433" s="167"/>
      <c r="F433" s="167"/>
      <c r="G433" s="167"/>
      <c r="H433" s="167"/>
      <c r="I433" s="113"/>
      <c r="J433" s="113"/>
    </row>
    <row r="434" spans="1:23" ht="12.75" thickTop="1" thickBot="1">
      <c r="A434" s="70" t="s">
        <v>126</v>
      </c>
      <c r="B434" s="29"/>
      <c r="C434" s="29"/>
      <c r="D434" s="29"/>
      <c r="E434" s="29"/>
      <c r="F434" s="29"/>
      <c r="G434" s="29"/>
      <c r="H434" s="29"/>
      <c r="I434" s="114">
        <f>SUM(I429:I433)</f>
        <v>3500</v>
      </c>
      <c r="J434" s="114"/>
      <c r="O434" s="144" t="s">
        <v>244</v>
      </c>
      <c r="P434" s="144"/>
      <c r="Q434" s="145">
        <f>I$357</f>
        <v>99776.515759699992</v>
      </c>
      <c r="R434" s="145"/>
    </row>
    <row r="435" spans="1:23" ht="12" thickBot="1">
      <c r="A435" s="199" t="s">
        <v>261</v>
      </c>
      <c r="B435" s="200"/>
      <c r="C435" s="200"/>
      <c r="D435" s="200"/>
      <c r="E435" s="200"/>
      <c r="F435" s="200"/>
      <c r="G435" s="200"/>
      <c r="H435" s="201"/>
      <c r="I435" s="211">
        <f>I428+I434</f>
        <v>21000</v>
      </c>
      <c r="J435" s="211"/>
      <c r="K435" s="116" t="s">
        <v>104</v>
      </c>
      <c r="L435" s="116"/>
      <c r="M435" s="136">
        <f>I435+M414</f>
        <v>26000</v>
      </c>
      <c r="N435" s="136"/>
      <c r="O435" s="116" t="s">
        <v>221</v>
      </c>
      <c r="P435" s="116"/>
      <c r="Q435" s="35">
        <f>I$357-M435</f>
        <v>73776.515759699992</v>
      </c>
      <c r="R435" s="35"/>
      <c r="S435" s="15"/>
      <c r="T435" s="15"/>
      <c r="U435" s="15"/>
      <c r="V435" s="15" t="s">
        <v>171</v>
      </c>
      <c r="W435" s="15" t="s">
        <v>56</v>
      </c>
    </row>
    <row r="436" spans="1:23" ht="12" customHeight="1" thickBot="1">
      <c r="O436" s="191" t="s">
        <v>170</v>
      </c>
      <c r="P436" s="191"/>
      <c r="Q436" s="192" t="str">
        <f>IF(Q435&lt;-0.1,W435,IF(I424-I435=Q435,V435,W435))</f>
        <v>Ok</v>
      </c>
      <c r="R436" s="192"/>
    </row>
    <row r="437" spans="1:23">
      <c r="A437" s="17" t="s">
        <v>262</v>
      </c>
      <c r="B437" s="18"/>
      <c r="C437" s="18"/>
      <c r="D437" s="18"/>
      <c r="E437" s="18"/>
      <c r="F437" s="18"/>
      <c r="G437" s="18"/>
      <c r="H437" s="18"/>
      <c r="I437" s="18"/>
      <c r="J437" s="19"/>
    </row>
    <row r="438" spans="1:23" ht="12" thickBot="1">
      <c r="A438" s="23" t="s">
        <v>263</v>
      </c>
      <c r="B438" s="8"/>
      <c r="C438" s="8"/>
      <c r="D438" s="8"/>
      <c r="E438" s="8"/>
      <c r="F438" s="8"/>
      <c r="G438" s="8"/>
      <c r="H438" s="8"/>
      <c r="I438" s="8"/>
      <c r="J438" s="9"/>
    </row>
    <row r="439" spans="1:23" ht="12" thickBot="1">
      <c r="A439" s="23" t="s">
        <v>249</v>
      </c>
      <c r="B439" s="8"/>
      <c r="C439" s="8"/>
      <c r="D439" s="8"/>
      <c r="E439" s="8"/>
      <c r="F439" s="8"/>
      <c r="G439" s="8"/>
      <c r="H439" s="8"/>
      <c r="I439" s="157">
        <f>Q435</f>
        <v>73776.515759699992</v>
      </c>
      <c r="J439" s="157"/>
    </row>
    <row r="440" spans="1:23" ht="12" thickBot="1">
      <c r="A440" s="27"/>
      <c r="B440" s="28"/>
      <c r="C440" s="29"/>
      <c r="D440" s="29"/>
      <c r="E440" s="203"/>
      <c r="F440" s="100" t="s">
        <v>91</v>
      </c>
      <c r="G440" s="100" t="s">
        <v>92</v>
      </c>
      <c r="H440" s="100"/>
      <c r="I440" s="101" t="s">
        <v>93</v>
      </c>
      <c r="J440" s="101"/>
    </row>
    <row r="441" spans="1:23">
      <c r="A441" s="17" t="s">
        <v>264</v>
      </c>
      <c r="B441" s="102"/>
      <c r="C441" s="212"/>
      <c r="D441" s="212"/>
      <c r="E441" s="212"/>
      <c r="F441" s="212"/>
      <c r="G441" s="212"/>
      <c r="H441" s="212"/>
      <c r="I441" s="212"/>
      <c r="J441" s="212"/>
    </row>
    <row r="442" spans="1:23">
      <c r="A442" s="7" t="s">
        <v>250</v>
      </c>
      <c r="B442" s="8"/>
      <c r="C442" s="8"/>
      <c r="D442" s="8"/>
      <c r="E442" s="213"/>
      <c r="F442" s="8"/>
      <c r="G442" s="8"/>
      <c r="H442" s="8"/>
      <c r="I442" s="8"/>
      <c r="J442" s="9"/>
    </row>
    <row r="443" spans="1:23" ht="11.25" customHeight="1">
      <c r="A443" s="7" t="s">
        <v>265</v>
      </c>
      <c r="B443" s="8"/>
      <c r="C443" s="8"/>
      <c r="D443" s="8"/>
      <c r="E443" s="8"/>
      <c r="F443" s="108">
        <v>150</v>
      </c>
      <c r="G443" s="109" t="s">
        <v>100</v>
      </c>
      <c r="H443" s="36">
        <v>35</v>
      </c>
      <c r="I443" s="110">
        <f>F443*H443</f>
        <v>5250</v>
      </c>
      <c r="J443" s="110"/>
      <c r="V443" s="2" t="s">
        <v>147</v>
      </c>
      <c r="W443" s="2">
        <f>F443</f>
        <v>150</v>
      </c>
    </row>
    <row r="444" spans="1:23">
      <c r="A444" s="7" t="s">
        <v>266</v>
      </c>
      <c r="B444" s="8"/>
      <c r="C444" s="8"/>
      <c r="D444" s="8"/>
      <c r="E444" s="8"/>
      <c r="F444" s="108">
        <v>20</v>
      </c>
      <c r="G444" s="109" t="s">
        <v>100</v>
      </c>
      <c r="H444" s="36">
        <v>17.5</v>
      </c>
      <c r="I444" s="110">
        <f>F444*H444</f>
        <v>350</v>
      </c>
      <c r="J444" s="110"/>
      <c r="V444" s="2" t="s">
        <v>148</v>
      </c>
      <c r="W444" s="2">
        <f>F444</f>
        <v>20</v>
      </c>
    </row>
    <row r="445" spans="1:23">
      <c r="A445" s="7" t="s">
        <v>267</v>
      </c>
      <c r="B445" s="8"/>
      <c r="C445" s="8"/>
      <c r="D445" s="8"/>
      <c r="E445" s="8"/>
      <c r="F445" s="8"/>
      <c r="G445" s="8"/>
      <c r="H445" s="8"/>
      <c r="I445" s="210">
        <v>2400</v>
      </c>
      <c r="J445" s="210"/>
      <c r="V445" s="2" t="s">
        <v>149</v>
      </c>
      <c r="W445" s="161">
        <f>I445</f>
        <v>2400</v>
      </c>
    </row>
    <row r="446" spans="1:23" ht="12" thickBot="1">
      <c r="A446" s="7" t="s">
        <v>268</v>
      </c>
      <c r="B446" s="214"/>
      <c r="C446" s="214"/>
      <c r="D446" s="214"/>
      <c r="E446" s="214"/>
      <c r="F446" s="214"/>
      <c r="G446" s="214"/>
      <c r="H446" s="214"/>
      <c r="I446" s="113"/>
      <c r="J446" s="113"/>
      <c r="V446" s="2" t="s">
        <v>150</v>
      </c>
      <c r="W446" s="161">
        <f>I446</f>
        <v>0</v>
      </c>
    </row>
    <row r="447" spans="1:23" ht="12.75" thickTop="1" thickBot="1">
      <c r="A447" s="70" t="s">
        <v>37</v>
      </c>
      <c r="B447" s="29"/>
      <c r="C447" s="29"/>
      <c r="D447" s="29"/>
      <c r="E447" s="29"/>
      <c r="F447" s="29"/>
      <c r="G447" s="29"/>
      <c r="H447" s="29"/>
      <c r="I447" s="119">
        <f>SUM(I443:I446)</f>
        <v>8000</v>
      </c>
      <c r="J447" s="119"/>
      <c r="K447" s="116" t="s">
        <v>104</v>
      </c>
      <c r="L447" s="116"/>
      <c r="M447" s="136">
        <f>I447+M435</f>
        <v>34000</v>
      </c>
      <c r="N447" s="136"/>
      <c r="O447" s="116" t="s">
        <v>221</v>
      </c>
      <c r="P447" s="116"/>
      <c r="Q447" s="117">
        <f>I$357-M447</f>
        <v>65776.515759699992</v>
      </c>
      <c r="R447" s="117"/>
    </row>
    <row r="448" spans="1:23">
      <c r="A448" s="17" t="s">
        <v>269</v>
      </c>
      <c r="B448" s="102"/>
      <c r="C448" s="212"/>
      <c r="D448" s="212"/>
      <c r="E448" s="212"/>
      <c r="F448" s="212"/>
      <c r="G448" s="212"/>
      <c r="H448" s="212"/>
      <c r="I448" s="212"/>
      <c r="J448" s="212"/>
      <c r="Q448" s="158"/>
      <c r="R448" s="158"/>
    </row>
    <row r="449" spans="1:23">
      <c r="A449" s="7" t="s">
        <v>250</v>
      </c>
      <c r="B449" s="8"/>
      <c r="C449" s="8"/>
      <c r="D449" s="8"/>
      <c r="E449" s="213"/>
      <c r="F449" s="8"/>
      <c r="G449" s="8"/>
      <c r="H449" s="8"/>
      <c r="I449" s="8"/>
      <c r="J449" s="9"/>
      <c r="Q449" s="158"/>
      <c r="R449" s="158"/>
    </row>
    <row r="450" spans="1:23" ht="11.25" customHeight="1">
      <c r="A450" s="7" t="s">
        <v>265</v>
      </c>
      <c r="B450" s="8"/>
      <c r="C450" s="8"/>
      <c r="D450" s="8"/>
      <c r="E450" s="8"/>
      <c r="F450" s="108">
        <v>100</v>
      </c>
      <c r="G450" s="109" t="s">
        <v>100</v>
      </c>
      <c r="H450" s="36">
        <v>35</v>
      </c>
      <c r="I450" s="110">
        <f>F450*H450</f>
        <v>3500</v>
      </c>
      <c r="J450" s="110"/>
      <c r="Q450" s="158"/>
      <c r="R450" s="158"/>
      <c r="V450" s="2" t="s">
        <v>147</v>
      </c>
      <c r="W450" s="2">
        <f>F450</f>
        <v>100</v>
      </c>
    </row>
    <row r="451" spans="1:23">
      <c r="A451" s="7" t="s">
        <v>266</v>
      </c>
      <c r="B451" s="8"/>
      <c r="C451" s="8"/>
      <c r="D451" s="8"/>
      <c r="E451" s="8"/>
      <c r="F451" s="108">
        <v>10</v>
      </c>
      <c r="G451" s="109" t="s">
        <v>100</v>
      </c>
      <c r="H451" s="36">
        <v>17.5</v>
      </c>
      <c r="I451" s="110">
        <f>F451*H451</f>
        <v>175</v>
      </c>
      <c r="J451" s="110"/>
      <c r="Q451" s="158"/>
      <c r="R451" s="158"/>
      <c r="V451" s="2" t="s">
        <v>148</v>
      </c>
      <c r="W451" s="2">
        <f>F451</f>
        <v>10</v>
      </c>
    </row>
    <row r="452" spans="1:23">
      <c r="A452" s="7" t="s">
        <v>267</v>
      </c>
      <c r="B452" s="8"/>
      <c r="C452" s="8"/>
      <c r="D452" s="8"/>
      <c r="E452" s="8"/>
      <c r="F452" s="8"/>
      <c r="G452" s="8"/>
      <c r="H452" s="8"/>
      <c r="I452" s="210">
        <v>1325</v>
      </c>
      <c r="J452" s="210"/>
      <c r="Q452" s="158"/>
      <c r="R452" s="158"/>
      <c r="V452" s="2" t="s">
        <v>149</v>
      </c>
      <c r="W452" s="161">
        <f>I452</f>
        <v>1325</v>
      </c>
    </row>
    <row r="453" spans="1:23" ht="12" thickBot="1">
      <c r="A453" s="7" t="s">
        <v>268</v>
      </c>
      <c r="B453" s="215"/>
      <c r="C453" s="215"/>
      <c r="D453" s="215"/>
      <c r="E453" s="215"/>
      <c r="F453" s="215"/>
      <c r="G453" s="215"/>
      <c r="H453" s="215"/>
      <c r="I453" s="113"/>
      <c r="J453" s="113"/>
      <c r="Q453" s="158"/>
      <c r="R453" s="158"/>
      <c r="V453" s="2" t="s">
        <v>150</v>
      </c>
      <c r="W453" s="161">
        <f>I453</f>
        <v>0</v>
      </c>
    </row>
    <row r="454" spans="1:23" ht="12.75" thickTop="1" thickBot="1">
      <c r="A454" s="70" t="s">
        <v>37</v>
      </c>
      <c r="B454" s="29"/>
      <c r="C454" s="29"/>
      <c r="D454" s="29"/>
      <c r="E454" s="29"/>
      <c r="F454" s="29"/>
      <c r="G454" s="29"/>
      <c r="H454" s="29"/>
      <c r="I454" s="119">
        <f>SUM(I450:I453)</f>
        <v>5000</v>
      </c>
      <c r="J454" s="119"/>
      <c r="K454" s="116" t="s">
        <v>104</v>
      </c>
      <c r="L454" s="116"/>
      <c r="M454" s="136">
        <f>I454+M447</f>
        <v>39000</v>
      </c>
      <c r="N454" s="136"/>
      <c r="O454" s="116" t="s">
        <v>221</v>
      </c>
      <c r="P454" s="116"/>
      <c r="Q454" s="117">
        <f>I$357-M454</f>
        <v>60776.515759699992</v>
      </c>
      <c r="R454" s="117"/>
    </row>
    <row r="455" spans="1:23">
      <c r="A455" s="17" t="s">
        <v>270</v>
      </c>
      <c r="B455" s="102"/>
      <c r="C455" s="216"/>
      <c r="D455" s="216"/>
      <c r="E455" s="216"/>
      <c r="F455" s="216"/>
      <c r="G455" s="216"/>
      <c r="H455" s="216"/>
      <c r="I455" s="216"/>
      <c r="J455" s="216"/>
      <c r="Q455" s="158"/>
      <c r="R455" s="158"/>
    </row>
    <row r="456" spans="1:23">
      <c r="A456" s="7" t="s">
        <v>250</v>
      </c>
      <c r="B456" s="8"/>
      <c r="C456" s="8"/>
      <c r="D456" s="8"/>
      <c r="E456" s="213"/>
      <c r="F456" s="8"/>
      <c r="G456" s="8"/>
      <c r="H456" s="8"/>
      <c r="I456" s="8"/>
      <c r="J456" s="9"/>
      <c r="Q456" s="158"/>
      <c r="R456" s="158"/>
    </row>
    <row r="457" spans="1:23" ht="11.25" customHeight="1">
      <c r="A457" s="7" t="s">
        <v>265</v>
      </c>
      <c r="B457" s="8"/>
      <c r="C457" s="8"/>
      <c r="D457" s="8"/>
      <c r="E457" s="8"/>
      <c r="F457" s="108">
        <v>75</v>
      </c>
      <c r="G457" s="109" t="s">
        <v>100</v>
      </c>
      <c r="H457" s="36">
        <v>35</v>
      </c>
      <c r="I457" s="110">
        <f>F457*H457</f>
        <v>2625</v>
      </c>
      <c r="J457" s="110"/>
      <c r="Q457" s="158"/>
      <c r="R457" s="158"/>
      <c r="V457" s="2" t="s">
        <v>147</v>
      </c>
      <c r="W457" s="2">
        <f>F457</f>
        <v>75</v>
      </c>
    </row>
    <row r="458" spans="1:23">
      <c r="A458" s="7" t="s">
        <v>266</v>
      </c>
      <c r="B458" s="8"/>
      <c r="C458" s="8"/>
      <c r="D458" s="8"/>
      <c r="E458" s="8"/>
      <c r="F458" s="108">
        <v>10</v>
      </c>
      <c r="G458" s="109" t="s">
        <v>100</v>
      </c>
      <c r="H458" s="36">
        <v>17.5</v>
      </c>
      <c r="I458" s="110">
        <f>F458*H458</f>
        <v>175</v>
      </c>
      <c r="J458" s="110"/>
      <c r="Q458" s="158"/>
      <c r="R458" s="158"/>
      <c r="V458" s="2" t="s">
        <v>148</v>
      </c>
      <c r="W458" s="2">
        <f>F458</f>
        <v>10</v>
      </c>
    </row>
    <row r="459" spans="1:23">
      <c r="A459" s="7" t="s">
        <v>267</v>
      </c>
      <c r="B459" s="8"/>
      <c r="C459" s="8"/>
      <c r="D459" s="8"/>
      <c r="E459" s="8"/>
      <c r="F459" s="8"/>
      <c r="G459" s="8"/>
      <c r="H459" s="8"/>
      <c r="I459" s="210">
        <v>700</v>
      </c>
      <c r="J459" s="210"/>
      <c r="Q459" s="158"/>
      <c r="R459" s="158"/>
      <c r="V459" s="2" t="s">
        <v>149</v>
      </c>
      <c r="W459" s="161">
        <f>I459</f>
        <v>700</v>
      </c>
    </row>
    <row r="460" spans="1:23" ht="12" thickBot="1">
      <c r="A460" s="7" t="s">
        <v>268</v>
      </c>
      <c r="B460" s="215"/>
      <c r="C460" s="215"/>
      <c r="D460" s="215"/>
      <c r="E460" s="215"/>
      <c r="F460" s="215"/>
      <c r="G460" s="215"/>
      <c r="H460" s="215"/>
      <c r="I460" s="113"/>
      <c r="J460" s="113"/>
      <c r="Q460" s="158"/>
      <c r="R460" s="158"/>
      <c r="V460" s="2" t="s">
        <v>150</v>
      </c>
      <c r="W460" s="161">
        <f>I460</f>
        <v>0</v>
      </c>
    </row>
    <row r="461" spans="1:23" ht="12.75" thickTop="1" thickBot="1">
      <c r="A461" s="70" t="s">
        <v>37</v>
      </c>
      <c r="B461" s="29"/>
      <c r="C461" s="29"/>
      <c r="D461" s="29"/>
      <c r="E461" s="29"/>
      <c r="F461" s="29"/>
      <c r="G461" s="29"/>
      <c r="H461" s="29"/>
      <c r="I461" s="119">
        <f>SUM(I457:I460)</f>
        <v>3500</v>
      </c>
      <c r="J461" s="119"/>
      <c r="K461" s="116" t="s">
        <v>104</v>
      </c>
      <c r="L461" s="116"/>
      <c r="M461" s="136">
        <f>I461+M454</f>
        <v>42500</v>
      </c>
      <c r="N461" s="136"/>
      <c r="O461" s="116" t="s">
        <v>221</v>
      </c>
      <c r="P461" s="116"/>
      <c r="Q461" s="117">
        <f>I$357-M461</f>
        <v>57276.515759699992</v>
      </c>
      <c r="R461" s="117"/>
    </row>
    <row r="462" spans="1:23">
      <c r="A462" s="17" t="s">
        <v>271</v>
      </c>
      <c r="B462" s="102"/>
      <c r="C462" s="216"/>
      <c r="D462" s="216"/>
      <c r="E462" s="216"/>
      <c r="F462" s="216"/>
      <c r="G462" s="216"/>
      <c r="H462" s="216"/>
      <c r="I462" s="216"/>
      <c r="J462" s="216"/>
      <c r="Q462" s="158"/>
      <c r="R462" s="158"/>
    </row>
    <row r="463" spans="1:23">
      <c r="A463" s="7" t="s">
        <v>250</v>
      </c>
      <c r="B463" s="8"/>
      <c r="C463" s="8"/>
      <c r="D463" s="8"/>
      <c r="E463" s="213"/>
      <c r="F463" s="8"/>
      <c r="G463" s="8"/>
      <c r="H463" s="8"/>
      <c r="I463" s="8"/>
      <c r="J463" s="9"/>
      <c r="Q463" s="158"/>
      <c r="R463" s="158"/>
    </row>
    <row r="464" spans="1:23" ht="11.25" customHeight="1">
      <c r="A464" s="7" t="s">
        <v>265</v>
      </c>
      <c r="B464" s="8"/>
      <c r="C464" s="8"/>
      <c r="D464" s="8"/>
      <c r="E464" s="8"/>
      <c r="F464" s="108">
        <v>50</v>
      </c>
      <c r="G464" s="109" t="s">
        <v>100</v>
      </c>
      <c r="H464" s="36">
        <v>35</v>
      </c>
      <c r="I464" s="110">
        <f>F464*H464</f>
        <v>1750</v>
      </c>
      <c r="J464" s="110"/>
      <c r="Q464" s="158"/>
      <c r="R464" s="158"/>
      <c r="V464" s="2" t="s">
        <v>147</v>
      </c>
      <c r="W464" s="2">
        <f>F464</f>
        <v>50</v>
      </c>
    </row>
    <row r="465" spans="1:23">
      <c r="A465" s="7" t="s">
        <v>266</v>
      </c>
      <c r="B465" s="8"/>
      <c r="C465" s="8"/>
      <c r="D465" s="8"/>
      <c r="E465" s="8"/>
      <c r="F465" s="108">
        <v>10</v>
      </c>
      <c r="G465" s="109" t="s">
        <v>100</v>
      </c>
      <c r="H465" s="36">
        <v>17.5</v>
      </c>
      <c r="I465" s="110">
        <f>F465*H465</f>
        <v>175</v>
      </c>
      <c r="J465" s="110"/>
      <c r="Q465" s="158"/>
      <c r="R465" s="158"/>
      <c r="V465" s="2" t="s">
        <v>148</v>
      </c>
      <c r="W465" s="2">
        <f>F465</f>
        <v>10</v>
      </c>
    </row>
    <row r="466" spans="1:23">
      <c r="A466" s="7" t="s">
        <v>267</v>
      </c>
      <c r="B466" s="8"/>
      <c r="C466" s="8"/>
      <c r="D466" s="8"/>
      <c r="E466" s="8"/>
      <c r="F466" s="8"/>
      <c r="G466" s="8"/>
      <c r="H466" s="8"/>
      <c r="I466" s="210">
        <v>1075</v>
      </c>
      <c r="J466" s="210"/>
      <c r="Q466" s="158"/>
      <c r="R466" s="158"/>
      <c r="V466" s="2" t="s">
        <v>149</v>
      </c>
      <c r="W466" s="161">
        <f>I466</f>
        <v>1075</v>
      </c>
    </row>
    <row r="467" spans="1:23" ht="12" thickBot="1">
      <c r="A467" s="7" t="s">
        <v>268</v>
      </c>
      <c r="B467" s="215"/>
      <c r="C467" s="215"/>
      <c r="D467" s="215"/>
      <c r="E467" s="215"/>
      <c r="F467" s="215"/>
      <c r="G467" s="215"/>
      <c r="H467" s="215"/>
      <c r="I467" s="113"/>
      <c r="J467" s="113"/>
      <c r="Q467" s="158"/>
      <c r="R467" s="158"/>
      <c r="V467" s="2" t="s">
        <v>150</v>
      </c>
      <c r="W467" s="161">
        <f>I467</f>
        <v>0</v>
      </c>
    </row>
    <row r="468" spans="1:23" ht="12.75" thickTop="1" thickBot="1">
      <c r="A468" s="70" t="s">
        <v>37</v>
      </c>
      <c r="B468" s="29"/>
      <c r="C468" s="29"/>
      <c r="D468" s="29"/>
      <c r="E468" s="29"/>
      <c r="F468" s="29"/>
      <c r="G468" s="29"/>
      <c r="H468" s="29"/>
      <c r="I468" s="119">
        <f>SUM(I464:I467)</f>
        <v>3000</v>
      </c>
      <c r="J468" s="119"/>
      <c r="K468" s="116" t="s">
        <v>104</v>
      </c>
      <c r="L468" s="116"/>
      <c r="M468" s="136">
        <f>I468+M461</f>
        <v>45500</v>
      </c>
      <c r="N468" s="136"/>
      <c r="O468" s="116" t="s">
        <v>221</v>
      </c>
      <c r="P468" s="116"/>
      <c r="Q468" s="117">
        <f>I$357-M468</f>
        <v>54276.515759699992</v>
      </c>
      <c r="R468" s="117"/>
    </row>
    <row r="469" spans="1:23">
      <c r="A469" s="17" t="s">
        <v>272</v>
      </c>
      <c r="B469" s="102"/>
      <c r="C469" s="216"/>
      <c r="D469" s="216"/>
      <c r="E469" s="216"/>
      <c r="F469" s="216"/>
      <c r="G469" s="216"/>
      <c r="H469" s="216"/>
      <c r="I469" s="216"/>
      <c r="J469" s="216"/>
      <c r="Q469" s="158"/>
      <c r="R469" s="158"/>
    </row>
    <row r="470" spans="1:23">
      <c r="A470" s="7" t="s">
        <v>250</v>
      </c>
      <c r="B470" s="8"/>
      <c r="C470" s="8"/>
      <c r="D470" s="8"/>
      <c r="E470" s="213"/>
      <c r="F470" s="8"/>
      <c r="G470" s="8"/>
      <c r="H470" s="8"/>
      <c r="I470" s="8"/>
      <c r="J470" s="9"/>
      <c r="Q470" s="158"/>
      <c r="R470" s="158"/>
    </row>
    <row r="471" spans="1:23" ht="11.25" customHeight="1">
      <c r="A471" s="7" t="s">
        <v>265</v>
      </c>
      <c r="B471" s="8"/>
      <c r="C471" s="8"/>
      <c r="D471" s="8"/>
      <c r="E471" s="8"/>
      <c r="F471" s="108">
        <v>50</v>
      </c>
      <c r="G471" s="109" t="s">
        <v>100</v>
      </c>
      <c r="H471" s="36">
        <v>35</v>
      </c>
      <c r="I471" s="110">
        <f>F471*H471</f>
        <v>1750</v>
      </c>
      <c r="J471" s="110"/>
      <c r="Q471" s="158"/>
      <c r="R471" s="158"/>
      <c r="V471" s="2" t="s">
        <v>147</v>
      </c>
      <c r="W471" s="2">
        <f>F471</f>
        <v>50</v>
      </c>
    </row>
    <row r="472" spans="1:23">
      <c r="A472" s="7" t="s">
        <v>266</v>
      </c>
      <c r="B472" s="8"/>
      <c r="C472" s="8"/>
      <c r="D472" s="8"/>
      <c r="E472" s="8"/>
      <c r="F472" s="108">
        <v>10</v>
      </c>
      <c r="G472" s="109" t="s">
        <v>100</v>
      </c>
      <c r="H472" s="36">
        <v>17.5</v>
      </c>
      <c r="I472" s="110">
        <f>F472*H472</f>
        <v>175</v>
      </c>
      <c r="J472" s="110"/>
      <c r="Q472" s="158"/>
      <c r="R472" s="158"/>
      <c r="V472" s="2" t="s">
        <v>148</v>
      </c>
      <c r="W472" s="2">
        <f>F472</f>
        <v>10</v>
      </c>
    </row>
    <row r="473" spans="1:23">
      <c r="A473" s="7" t="s">
        <v>267</v>
      </c>
      <c r="B473" s="8"/>
      <c r="C473" s="8"/>
      <c r="D473" s="8"/>
      <c r="E473" s="8"/>
      <c r="F473" s="8"/>
      <c r="G473" s="8"/>
      <c r="H473" s="8"/>
      <c r="I473" s="210">
        <v>1075</v>
      </c>
      <c r="J473" s="210"/>
      <c r="Q473" s="158"/>
      <c r="R473" s="158"/>
      <c r="V473" s="2" t="s">
        <v>149</v>
      </c>
      <c r="W473" s="161">
        <f>I473</f>
        <v>1075</v>
      </c>
    </row>
    <row r="474" spans="1:23" ht="12" thickBot="1">
      <c r="A474" s="7" t="s">
        <v>268</v>
      </c>
      <c r="B474" s="215"/>
      <c r="C474" s="215"/>
      <c r="D474" s="215"/>
      <c r="E474" s="215"/>
      <c r="F474" s="215"/>
      <c r="G474" s="215"/>
      <c r="H474" s="215"/>
      <c r="I474" s="113"/>
      <c r="J474" s="113"/>
      <c r="Q474" s="158"/>
      <c r="R474" s="158"/>
      <c r="V474" s="2" t="s">
        <v>150</v>
      </c>
      <c r="W474" s="161">
        <f>I474</f>
        <v>0</v>
      </c>
    </row>
    <row r="475" spans="1:23" ht="12.75" thickTop="1" thickBot="1">
      <c r="A475" s="129" t="s">
        <v>37</v>
      </c>
      <c r="B475" s="130"/>
      <c r="C475" s="130"/>
      <c r="D475" s="130"/>
      <c r="E475" s="130"/>
      <c r="F475" s="130"/>
      <c r="G475" s="130"/>
      <c r="H475" s="130"/>
      <c r="I475" s="217">
        <f>SUM(I471:I474)</f>
        <v>3000</v>
      </c>
      <c r="J475" s="217"/>
      <c r="K475" s="116" t="s">
        <v>104</v>
      </c>
      <c r="L475" s="116"/>
      <c r="M475" s="136">
        <f>I475+M468</f>
        <v>48500</v>
      </c>
      <c r="N475" s="136"/>
      <c r="O475" s="116" t="s">
        <v>221</v>
      </c>
      <c r="P475" s="116"/>
      <c r="Q475" s="117">
        <f>I$357-M475</f>
        <v>51276.515759699992</v>
      </c>
      <c r="R475" s="117"/>
    </row>
    <row r="476" spans="1:23" ht="12.75" thickTop="1" thickBot="1">
      <c r="A476" s="70" t="s">
        <v>126</v>
      </c>
      <c r="B476" s="29"/>
      <c r="C476" s="29"/>
      <c r="D476" s="29"/>
      <c r="E476" s="29"/>
      <c r="F476" s="29"/>
      <c r="G476" s="29"/>
      <c r="H476" s="29"/>
      <c r="I476" s="114">
        <f>I447+I454+I461+I468+I475</f>
        <v>22500</v>
      </c>
      <c r="J476" s="114"/>
    </row>
    <row r="477" spans="1:23">
      <c r="A477" s="194" t="s">
        <v>273</v>
      </c>
      <c r="B477" s="18"/>
      <c r="C477" s="18"/>
      <c r="D477" s="18"/>
      <c r="E477" s="18"/>
      <c r="F477" s="18"/>
      <c r="G477" s="18"/>
      <c r="H477" s="18"/>
      <c r="I477" s="18"/>
      <c r="J477" s="19"/>
    </row>
    <row r="478" spans="1:23" ht="11.25" customHeight="1">
      <c r="A478" s="138" t="s">
        <v>2</v>
      </c>
      <c r="B478" s="215"/>
      <c r="C478" s="215"/>
      <c r="D478" s="215"/>
      <c r="E478" s="215"/>
      <c r="F478" s="215"/>
      <c r="G478" s="215"/>
      <c r="H478" s="215"/>
      <c r="I478" s="218">
        <v>1500</v>
      </c>
      <c r="J478" s="218"/>
    </row>
    <row r="479" spans="1:23">
      <c r="A479" s="138" t="s">
        <v>129</v>
      </c>
      <c r="B479" s="215"/>
      <c r="C479" s="215"/>
      <c r="D479" s="215"/>
      <c r="E479" s="215"/>
      <c r="F479" s="215"/>
      <c r="G479" s="215"/>
      <c r="H479" s="215"/>
      <c r="I479" s="218">
        <v>1500</v>
      </c>
      <c r="J479" s="218"/>
    </row>
    <row r="480" spans="1:23">
      <c r="A480" s="138" t="s">
        <v>165</v>
      </c>
      <c r="B480" s="215"/>
      <c r="C480" s="215"/>
      <c r="D480" s="215"/>
      <c r="E480" s="215"/>
      <c r="F480" s="215"/>
      <c r="G480" s="215"/>
      <c r="H480" s="215"/>
      <c r="I480" s="218">
        <v>1000</v>
      </c>
      <c r="J480" s="218"/>
    </row>
    <row r="481" spans="1:23">
      <c r="A481" s="138" t="s">
        <v>166</v>
      </c>
      <c r="B481" s="215"/>
      <c r="C481" s="215"/>
      <c r="D481" s="215"/>
      <c r="E481" s="215"/>
      <c r="F481" s="215"/>
      <c r="G481" s="215"/>
      <c r="H481" s="215"/>
      <c r="I481" s="218">
        <v>1000</v>
      </c>
      <c r="J481" s="218"/>
    </row>
    <row r="482" spans="1:23">
      <c r="A482" s="138" t="s">
        <v>210</v>
      </c>
      <c r="B482" s="215"/>
      <c r="C482" s="215"/>
      <c r="D482" s="215"/>
      <c r="E482" s="215"/>
      <c r="F482" s="215"/>
      <c r="G482" s="215"/>
      <c r="H482" s="215"/>
      <c r="I482" s="218"/>
      <c r="J482" s="218"/>
    </row>
    <row r="483" spans="1:23">
      <c r="A483" s="138" t="s">
        <v>240</v>
      </c>
      <c r="B483" s="215"/>
      <c r="C483" s="215"/>
      <c r="D483" s="215"/>
      <c r="E483" s="215"/>
      <c r="F483" s="215"/>
      <c r="G483" s="215"/>
      <c r="H483" s="215"/>
      <c r="I483" s="218"/>
      <c r="J483" s="218"/>
    </row>
    <row r="484" spans="1:23">
      <c r="A484" s="138" t="s">
        <v>241</v>
      </c>
      <c r="B484" s="215"/>
      <c r="C484" s="215"/>
      <c r="D484" s="215"/>
      <c r="E484" s="215"/>
      <c r="F484" s="215"/>
      <c r="G484" s="215"/>
      <c r="H484" s="215"/>
      <c r="I484" s="218"/>
      <c r="J484" s="218"/>
    </row>
    <row r="485" spans="1:23" ht="12" customHeight="1" thickBot="1">
      <c r="A485" s="138" t="s">
        <v>242</v>
      </c>
      <c r="B485" s="215"/>
      <c r="C485" s="215"/>
      <c r="D485" s="215"/>
      <c r="E485" s="215"/>
      <c r="F485" s="215"/>
      <c r="G485" s="215"/>
      <c r="H485" s="215"/>
      <c r="I485" s="218"/>
      <c r="J485" s="218"/>
    </row>
    <row r="486" spans="1:23" ht="12" thickBot="1">
      <c r="A486" s="141" t="s">
        <v>243</v>
      </c>
      <c r="B486" s="219"/>
      <c r="C486" s="219"/>
      <c r="D486" s="219"/>
      <c r="E486" s="219"/>
      <c r="F486" s="219"/>
      <c r="G486" s="219"/>
      <c r="H486" s="219"/>
      <c r="I486" s="220"/>
      <c r="J486" s="220"/>
      <c r="O486" s="144" t="s">
        <v>244</v>
      </c>
      <c r="P486" s="144"/>
      <c r="Q486" s="145">
        <f>I$357</f>
        <v>99776.515759699992</v>
      </c>
      <c r="R486" s="145"/>
    </row>
    <row r="487" spans="1:23" ht="12.75" thickTop="1" thickBot="1">
      <c r="A487" s="70" t="s">
        <v>245</v>
      </c>
      <c r="B487" s="29"/>
      <c r="C487" s="29"/>
      <c r="D487" s="29"/>
      <c r="E487" s="29"/>
      <c r="F487" s="29"/>
      <c r="G487" s="29"/>
      <c r="H487" s="29"/>
      <c r="I487" s="119">
        <f>SUM(I478:I486)</f>
        <v>5000</v>
      </c>
      <c r="J487" s="119"/>
      <c r="K487" s="116" t="s">
        <v>104</v>
      </c>
      <c r="L487" s="116"/>
      <c r="M487" s="136">
        <f>I487+M475</f>
        <v>53500</v>
      </c>
      <c r="N487" s="136"/>
      <c r="O487" s="116" t="s">
        <v>221</v>
      </c>
      <c r="P487" s="116"/>
      <c r="Q487" s="35">
        <f>I$357-M487</f>
        <v>46276.515759699992</v>
      </c>
      <c r="R487" s="35"/>
    </row>
    <row r="488" spans="1:23" ht="12" thickBot="1">
      <c r="A488" s="199" t="s">
        <v>274</v>
      </c>
      <c r="B488" s="200"/>
      <c r="C488" s="200"/>
      <c r="D488" s="200"/>
      <c r="E488" s="200"/>
      <c r="F488" s="200"/>
      <c r="G488" s="200"/>
      <c r="H488" s="201"/>
      <c r="I488" s="202">
        <f>I476+I487</f>
        <v>27500</v>
      </c>
      <c r="J488" s="202"/>
      <c r="O488" s="191" t="s">
        <v>170</v>
      </c>
      <c r="P488" s="191"/>
      <c r="Q488" s="192" t="str">
        <f>IF(Q487&lt;-0.1,W488,IF(I439-I488=Q487,V488,W488))</f>
        <v>Ok</v>
      </c>
      <c r="R488" s="192"/>
      <c r="S488" s="15"/>
      <c r="T488" s="15"/>
      <c r="U488" s="15"/>
      <c r="V488" s="15" t="s">
        <v>171</v>
      </c>
      <c r="W488" s="15" t="s">
        <v>56</v>
      </c>
    </row>
    <row r="492" spans="1:23" ht="12" thickBot="1"/>
    <row r="493" spans="1:23" ht="11.25" customHeight="1">
      <c r="A493" s="17" t="s">
        <v>275</v>
      </c>
      <c r="B493" s="18"/>
      <c r="C493" s="18"/>
      <c r="D493" s="18"/>
      <c r="E493" s="18"/>
      <c r="F493" s="18"/>
      <c r="G493" s="18"/>
      <c r="H493" s="18"/>
      <c r="I493" s="18"/>
      <c r="J493" s="19"/>
    </row>
    <row r="494" spans="1:23" ht="12" thickBot="1">
      <c r="A494" s="23" t="s">
        <v>276</v>
      </c>
      <c r="B494" s="8"/>
      <c r="C494" s="8"/>
      <c r="D494" s="8"/>
      <c r="E494" s="8"/>
      <c r="F494" s="8"/>
      <c r="G494" s="8"/>
      <c r="H494" s="8"/>
      <c r="I494" s="8"/>
      <c r="J494" s="9"/>
    </row>
    <row r="495" spans="1:23" ht="12" thickBot="1">
      <c r="A495" s="23" t="s">
        <v>249</v>
      </c>
      <c r="B495" s="8"/>
      <c r="C495" s="8"/>
      <c r="D495" s="8"/>
      <c r="E495" s="8"/>
      <c r="F495" s="8"/>
      <c r="G495" s="8"/>
      <c r="H495" s="8"/>
      <c r="I495" s="157">
        <f>Q487</f>
        <v>46276.515759699992</v>
      </c>
      <c r="J495" s="157"/>
    </row>
    <row r="496" spans="1:23" ht="12" thickBot="1">
      <c r="A496" s="27"/>
      <c r="B496" s="28"/>
      <c r="C496" s="29"/>
      <c r="D496" s="29"/>
      <c r="E496" s="29"/>
      <c r="F496" s="29"/>
      <c r="G496" s="29"/>
      <c r="H496" s="29"/>
      <c r="I496" s="29"/>
      <c r="J496" s="71"/>
    </row>
    <row r="497" spans="1:18">
      <c r="A497" s="17" t="s">
        <v>277</v>
      </c>
      <c r="B497" s="102" t="s">
        <v>278</v>
      </c>
      <c r="C497" s="18"/>
      <c r="D497" s="18"/>
      <c r="E497" s="18"/>
      <c r="F497" s="18"/>
      <c r="G497" s="18"/>
      <c r="H497" s="18"/>
      <c r="I497" s="18"/>
      <c r="J497" s="19"/>
    </row>
    <row r="498" spans="1:18">
      <c r="A498" s="7" t="s">
        <v>279</v>
      </c>
      <c r="B498" s="8"/>
      <c r="C498" s="8"/>
      <c r="D498" s="8"/>
      <c r="E498" s="8"/>
      <c r="G498" s="108">
        <v>50</v>
      </c>
      <c r="H498" s="8"/>
      <c r="I498" s="8"/>
      <c r="J498" s="9"/>
    </row>
    <row r="499" spans="1:18">
      <c r="A499" s="7" t="s">
        <v>280</v>
      </c>
      <c r="B499" s="8"/>
      <c r="C499" s="8"/>
      <c r="D499" s="8"/>
      <c r="E499" s="8"/>
      <c r="F499" s="221">
        <v>150</v>
      </c>
      <c r="G499" s="221"/>
      <c r="H499" s="107" t="s">
        <v>281</v>
      </c>
      <c r="I499" s="222">
        <f>G498*F499</f>
        <v>7500</v>
      </c>
      <c r="J499" s="222"/>
      <c r="K499" s="209"/>
      <c r="L499" s="209"/>
      <c r="M499" s="163"/>
      <c r="N499" s="163"/>
      <c r="O499" s="160"/>
      <c r="P499" s="160"/>
      <c r="Q499" s="179"/>
    </row>
    <row r="500" spans="1:18" ht="11.25" customHeight="1">
      <c r="A500" s="7" t="s">
        <v>282</v>
      </c>
      <c r="B500" s="8"/>
      <c r="C500" s="8"/>
      <c r="D500" s="8"/>
      <c r="E500" s="8"/>
      <c r="G500" s="108">
        <v>20</v>
      </c>
      <c r="H500" s="107"/>
      <c r="I500" s="8"/>
      <c r="J500" s="9"/>
      <c r="K500" s="160"/>
      <c r="L500" s="160"/>
      <c r="M500" s="160"/>
      <c r="N500" s="160"/>
      <c r="O500" s="160"/>
      <c r="P500" s="160"/>
      <c r="Q500" s="160"/>
    </row>
    <row r="501" spans="1:18" ht="15">
      <c r="A501" s="7" t="s">
        <v>280</v>
      </c>
      <c r="B501" s="8"/>
      <c r="C501" s="8"/>
      <c r="D501" s="8"/>
      <c r="E501" s="8"/>
      <c r="F501" s="221">
        <v>150</v>
      </c>
      <c r="G501" s="221"/>
      <c r="H501" s="107" t="s">
        <v>281</v>
      </c>
      <c r="I501" s="222">
        <f>G500*F501</f>
        <v>3000</v>
      </c>
      <c r="J501" s="222"/>
      <c r="K501" s="209"/>
      <c r="L501" s="209"/>
      <c r="M501" s="163"/>
      <c r="N501" s="223"/>
      <c r="O501" s="160"/>
      <c r="P501" s="160"/>
      <c r="Q501" s="179"/>
    </row>
    <row r="502" spans="1:18">
      <c r="A502" s="7" t="s">
        <v>283</v>
      </c>
      <c r="B502" s="8"/>
      <c r="C502" s="8"/>
      <c r="D502" s="8"/>
      <c r="E502" s="8"/>
      <c r="G502" s="108">
        <v>20</v>
      </c>
      <c r="H502" s="107"/>
      <c r="I502" s="8"/>
      <c r="J502" s="9"/>
      <c r="K502" s="160"/>
      <c r="L502" s="160"/>
      <c r="M502" s="160"/>
      <c r="N502" s="160"/>
      <c r="O502" s="160"/>
      <c r="P502" s="160"/>
      <c r="Q502" s="160"/>
      <c r="R502" s="160"/>
    </row>
    <row r="503" spans="1:18" ht="15.75" thickBot="1">
      <c r="A503" s="129" t="s">
        <v>280</v>
      </c>
      <c r="B503" s="130"/>
      <c r="C503" s="130"/>
      <c r="D503" s="130"/>
      <c r="E503" s="130"/>
      <c r="F503" s="224">
        <v>100</v>
      </c>
      <c r="G503" s="224"/>
      <c r="H503" s="166" t="s">
        <v>281</v>
      </c>
      <c r="I503" s="225">
        <f>G502*F503</f>
        <v>2000</v>
      </c>
      <c r="J503" s="225"/>
      <c r="K503" s="209"/>
      <c r="L503" s="209"/>
      <c r="M503" s="163"/>
      <c r="N503" s="223"/>
      <c r="O503" s="160"/>
      <c r="P503" s="160"/>
      <c r="Q503" s="179"/>
      <c r="R503" s="223"/>
    </row>
    <row r="504" spans="1:18" ht="12.75" thickTop="1" thickBot="1">
      <c r="A504" s="70" t="s">
        <v>116</v>
      </c>
      <c r="B504" s="29"/>
      <c r="C504" s="29"/>
      <c r="D504" s="29"/>
      <c r="E504" s="29"/>
      <c r="F504" s="29"/>
      <c r="G504" s="29"/>
      <c r="H504" s="29"/>
      <c r="I504" s="119">
        <f>SUM(I499:I503)</f>
        <v>12500</v>
      </c>
      <c r="J504" s="119"/>
      <c r="K504" s="116" t="s">
        <v>104</v>
      </c>
      <c r="L504" s="116"/>
      <c r="M504" s="136">
        <f>I504+M487</f>
        <v>66000</v>
      </c>
      <c r="N504" s="136"/>
      <c r="O504" s="116" t="s">
        <v>221</v>
      </c>
      <c r="P504" s="116"/>
      <c r="Q504" s="117">
        <f>I$357-M504</f>
        <v>33776.515759699992</v>
      </c>
      <c r="R504" s="117"/>
    </row>
    <row r="505" spans="1:18">
      <c r="A505" s="17" t="s">
        <v>284</v>
      </c>
      <c r="B505" s="102" t="s">
        <v>285</v>
      </c>
      <c r="C505" s="18"/>
      <c r="D505" s="18"/>
      <c r="E505" s="18"/>
      <c r="F505" s="18"/>
      <c r="G505" s="18"/>
      <c r="H505" s="18"/>
      <c r="I505" s="18"/>
      <c r="J505" s="19"/>
    </row>
    <row r="506" spans="1:18">
      <c r="A506" s="226" t="s">
        <v>286</v>
      </c>
      <c r="B506" s="227" t="s">
        <v>287</v>
      </c>
      <c r="C506" s="228"/>
      <c r="D506" s="229" t="s">
        <v>30</v>
      </c>
      <c r="E506" s="8"/>
      <c r="F506" s="8"/>
      <c r="G506" s="8"/>
      <c r="H506" s="8"/>
      <c r="I506" s="8"/>
      <c r="J506" s="9"/>
    </row>
    <row r="507" spans="1:18" ht="11.25" customHeight="1">
      <c r="A507" s="125" t="s">
        <v>288</v>
      </c>
      <c r="B507" s="230" t="s">
        <v>103</v>
      </c>
      <c r="C507" s="127"/>
      <c r="D507" s="231" t="s">
        <v>289</v>
      </c>
      <c r="E507" s="8"/>
      <c r="F507" s="8"/>
      <c r="G507" s="8"/>
      <c r="H507" s="8"/>
      <c r="I507" s="8"/>
      <c r="J507" s="9"/>
    </row>
    <row r="508" spans="1:18">
      <c r="A508" s="232">
        <v>1</v>
      </c>
      <c r="B508" s="233">
        <v>200</v>
      </c>
      <c r="C508" s="233"/>
      <c r="D508" s="108">
        <v>15</v>
      </c>
      <c r="E508" s="8"/>
      <c r="F508" s="8"/>
      <c r="G508" s="8"/>
      <c r="H508" s="8"/>
      <c r="I508" s="189">
        <f t="shared" ref="I508:I513" si="0">B508*D508</f>
        <v>3000</v>
      </c>
      <c r="J508" s="189"/>
    </row>
    <row r="509" spans="1:18">
      <c r="A509" s="232">
        <v>2</v>
      </c>
      <c r="B509" s="233">
        <v>400</v>
      </c>
      <c r="C509" s="233"/>
      <c r="D509" s="108">
        <v>10</v>
      </c>
      <c r="E509" s="8"/>
      <c r="F509" s="8"/>
      <c r="G509" s="8"/>
      <c r="H509" s="8"/>
      <c r="I509" s="189">
        <f t="shared" si="0"/>
        <v>4000</v>
      </c>
      <c r="J509" s="189"/>
    </row>
    <row r="510" spans="1:18">
      <c r="A510" s="232">
        <v>3</v>
      </c>
      <c r="B510" s="233">
        <v>600</v>
      </c>
      <c r="C510" s="233"/>
      <c r="D510" s="108">
        <v>5</v>
      </c>
      <c r="E510" s="8"/>
      <c r="F510" s="8"/>
      <c r="G510" s="8"/>
      <c r="H510" s="8"/>
      <c r="I510" s="189">
        <f t="shared" si="0"/>
        <v>3000</v>
      </c>
      <c r="J510" s="189"/>
    </row>
    <row r="511" spans="1:18">
      <c r="A511" s="232">
        <v>4</v>
      </c>
      <c r="B511" s="233"/>
      <c r="C511" s="233"/>
      <c r="D511" s="108"/>
      <c r="E511" s="8"/>
      <c r="F511" s="8"/>
      <c r="G511" s="8"/>
      <c r="H511" s="8"/>
      <c r="I511" s="189">
        <f t="shared" si="0"/>
        <v>0</v>
      </c>
      <c r="J511" s="189"/>
    </row>
    <row r="512" spans="1:18">
      <c r="A512" s="232">
        <v>5</v>
      </c>
      <c r="B512" s="233"/>
      <c r="C512" s="233"/>
      <c r="D512" s="108"/>
      <c r="E512" s="8"/>
      <c r="F512" s="8"/>
      <c r="G512" s="8"/>
      <c r="H512" s="8"/>
      <c r="I512" s="189">
        <f t="shared" si="0"/>
        <v>0</v>
      </c>
      <c r="J512" s="189"/>
    </row>
    <row r="513" spans="1:18" ht="12" thickBot="1">
      <c r="A513" s="234">
        <v>6</v>
      </c>
      <c r="B513" s="235"/>
      <c r="C513" s="235"/>
      <c r="D513" s="236"/>
      <c r="E513" s="130"/>
      <c r="F513" s="130"/>
      <c r="G513" s="130"/>
      <c r="H513" s="130"/>
      <c r="I513" s="237">
        <f t="shared" si="0"/>
        <v>0</v>
      </c>
      <c r="J513" s="237"/>
      <c r="K513" s="70"/>
      <c r="L513" s="29"/>
      <c r="M513" s="29"/>
      <c r="N513" s="29"/>
    </row>
    <row r="514" spans="1:18" ht="12.75" customHeight="1" thickTop="1" thickBot="1">
      <c r="A514" s="70" t="s">
        <v>290</v>
      </c>
      <c r="B514" s="29"/>
      <c r="C514" s="29"/>
      <c r="D514" s="29"/>
      <c r="E514" s="29"/>
      <c r="F514" s="29"/>
      <c r="G514" s="29"/>
      <c r="H514" s="29"/>
      <c r="I514" s="238">
        <f>SUM(I508:I513)</f>
        <v>10000</v>
      </c>
      <c r="J514" s="238"/>
      <c r="K514" s="116" t="s">
        <v>104</v>
      </c>
      <c r="L514" s="116"/>
      <c r="M514" s="136">
        <f>I514+M504</f>
        <v>76000</v>
      </c>
      <c r="N514" s="136"/>
      <c r="O514" s="116" t="s">
        <v>221</v>
      </c>
      <c r="P514" s="116"/>
      <c r="Q514" s="117">
        <f>I$357-M514</f>
        <v>23776.515759699992</v>
      </c>
      <c r="R514" s="117"/>
    </row>
    <row r="515" spans="1:18">
      <c r="A515" s="17" t="s">
        <v>291</v>
      </c>
      <c r="B515" s="102" t="s">
        <v>292</v>
      </c>
      <c r="C515" s="18"/>
      <c r="D515" s="18"/>
      <c r="E515" s="18"/>
      <c r="F515" s="18"/>
      <c r="G515" s="18"/>
      <c r="H515" s="18"/>
      <c r="I515" s="18"/>
      <c r="J515" s="19"/>
    </row>
    <row r="516" spans="1:18">
      <c r="A516" s="226" t="s">
        <v>30</v>
      </c>
      <c r="B516" s="227" t="s">
        <v>287</v>
      </c>
      <c r="C516" s="228"/>
      <c r="D516" s="229" t="s">
        <v>30</v>
      </c>
      <c r="E516" s="8"/>
      <c r="F516" s="8"/>
      <c r="G516" s="8"/>
      <c r="H516" s="8"/>
      <c r="I516" s="8"/>
      <c r="J516" s="9"/>
    </row>
    <row r="517" spans="1:18">
      <c r="A517" s="125" t="s">
        <v>293</v>
      </c>
      <c r="B517" s="230" t="s">
        <v>103</v>
      </c>
      <c r="C517" s="127"/>
      <c r="D517" s="231" t="s">
        <v>289</v>
      </c>
      <c r="E517" s="8"/>
      <c r="F517" s="8"/>
      <c r="G517" s="8"/>
      <c r="H517" s="8"/>
      <c r="I517" s="8"/>
      <c r="J517" s="9"/>
    </row>
    <row r="518" spans="1:18">
      <c r="A518" s="232">
        <v>1</v>
      </c>
      <c r="B518" s="233">
        <v>200</v>
      </c>
      <c r="C518" s="233"/>
      <c r="D518" s="108">
        <v>20</v>
      </c>
      <c r="E518" s="8"/>
      <c r="F518" s="8"/>
      <c r="G518" s="8"/>
      <c r="H518" s="8"/>
      <c r="I518" s="189">
        <f t="shared" ref="I518:I523" si="1">B518*D518</f>
        <v>4000</v>
      </c>
      <c r="J518" s="189"/>
    </row>
    <row r="519" spans="1:18">
      <c r="A519" s="232">
        <v>2</v>
      </c>
      <c r="B519" s="233">
        <v>350</v>
      </c>
      <c r="C519" s="233"/>
      <c r="D519" s="108">
        <v>10</v>
      </c>
      <c r="E519" s="8"/>
      <c r="F519" s="8"/>
      <c r="G519" s="8"/>
      <c r="H519" s="8"/>
      <c r="I519" s="189">
        <f t="shared" si="1"/>
        <v>3500</v>
      </c>
      <c r="J519" s="189"/>
    </row>
    <row r="520" spans="1:18">
      <c r="A520" s="232">
        <v>3</v>
      </c>
      <c r="B520" s="233">
        <v>500</v>
      </c>
      <c r="C520" s="233"/>
      <c r="D520" s="108">
        <v>5</v>
      </c>
      <c r="E520" s="8"/>
      <c r="F520" s="8"/>
      <c r="G520" s="8"/>
      <c r="H520" s="8"/>
      <c r="I520" s="189">
        <f t="shared" si="1"/>
        <v>2500</v>
      </c>
      <c r="J520" s="189"/>
    </row>
    <row r="521" spans="1:18" ht="11.25" customHeight="1">
      <c r="A521" s="232">
        <v>4</v>
      </c>
      <c r="B521" s="233"/>
      <c r="C521" s="233"/>
      <c r="D521" s="108"/>
      <c r="E521" s="8"/>
      <c r="F521" s="8"/>
      <c r="G521" s="8"/>
      <c r="H521" s="8"/>
      <c r="I521" s="189">
        <f t="shared" si="1"/>
        <v>0</v>
      </c>
      <c r="J521" s="189"/>
    </row>
    <row r="522" spans="1:18">
      <c r="A522" s="232">
        <v>5</v>
      </c>
      <c r="B522" s="233"/>
      <c r="C522" s="233"/>
      <c r="D522" s="108"/>
      <c r="E522" s="8"/>
      <c r="F522" s="8"/>
      <c r="G522" s="8"/>
      <c r="H522" s="8"/>
      <c r="I522" s="189">
        <f t="shared" si="1"/>
        <v>0</v>
      </c>
      <c r="J522" s="189"/>
    </row>
    <row r="523" spans="1:18" ht="12" thickBot="1">
      <c r="A523" s="234">
        <v>6</v>
      </c>
      <c r="B523" s="235"/>
      <c r="C523" s="235"/>
      <c r="D523" s="236"/>
      <c r="E523" s="130"/>
      <c r="F523" s="130"/>
      <c r="G523" s="130"/>
      <c r="H523" s="130"/>
      <c r="I523" s="237">
        <f t="shared" si="1"/>
        <v>0</v>
      </c>
      <c r="J523" s="237"/>
      <c r="K523" s="29"/>
      <c r="L523" s="29"/>
      <c r="M523" s="29"/>
      <c r="N523" s="29"/>
    </row>
    <row r="524" spans="1:18" ht="12.75" thickTop="1" thickBot="1">
      <c r="A524" s="70" t="s">
        <v>290</v>
      </c>
      <c r="B524" s="29"/>
      <c r="C524" s="29"/>
      <c r="D524" s="29"/>
      <c r="E524" s="29"/>
      <c r="F524" s="29"/>
      <c r="G524" s="29"/>
      <c r="H524" s="29"/>
      <c r="I524" s="238">
        <f>SUM(I518:I523)</f>
        <v>10000</v>
      </c>
      <c r="J524" s="238"/>
      <c r="K524" s="116" t="s">
        <v>104</v>
      </c>
      <c r="L524" s="116"/>
      <c r="M524" s="136">
        <f>I524+M514</f>
        <v>86000</v>
      </c>
      <c r="N524" s="136"/>
      <c r="O524" s="116" t="s">
        <v>221</v>
      </c>
      <c r="P524" s="116"/>
      <c r="Q524" s="117">
        <f>I$357-M524</f>
        <v>13776.515759699992</v>
      </c>
      <c r="R524" s="117"/>
    </row>
    <row r="525" spans="1:18">
      <c r="A525" s="17" t="s">
        <v>294</v>
      </c>
      <c r="B525" s="102" t="s">
        <v>295</v>
      </c>
      <c r="C525" s="18"/>
      <c r="D525" s="18"/>
      <c r="E525" s="18"/>
      <c r="F525" s="18"/>
      <c r="G525" s="18"/>
      <c r="H525" s="18"/>
      <c r="I525" s="18"/>
      <c r="J525" s="19"/>
    </row>
    <row r="526" spans="1:18">
      <c r="A526" s="7" t="s">
        <v>296</v>
      </c>
      <c r="B526" s="8"/>
      <c r="C526" s="8"/>
      <c r="D526" s="8"/>
      <c r="F526" s="108">
        <v>15</v>
      </c>
      <c r="G526" s="8"/>
      <c r="H526" s="8"/>
      <c r="I526" s="8"/>
      <c r="J526" s="9"/>
    </row>
    <row r="527" spans="1:18">
      <c r="A527" s="7" t="s">
        <v>297</v>
      </c>
      <c r="B527" s="8"/>
      <c r="C527" s="8"/>
      <c r="D527" s="8"/>
      <c r="F527" s="108"/>
      <c r="G527" s="109" t="s">
        <v>100</v>
      </c>
      <c r="H527" s="36">
        <v>17.5</v>
      </c>
      <c r="I527" s="189">
        <f>F527*H527</f>
        <v>0</v>
      </c>
      <c r="J527" s="189"/>
    </row>
    <row r="528" spans="1:18" ht="12" customHeight="1" thickBot="1">
      <c r="A528" s="7" t="s">
        <v>298</v>
      </c>
      <c r="B528" s="8"/>
      <c r="C528" s="8"/>
      <c r="D528" s="8"/>
      <c r="E528" s="8"/>
      <c r="F528" s="233">
        <v>400</v>
      </c>
      <c r="G528" s="233"/>
      <c r="H528" s="109" t="s">
        <v>281</v>
      </c>
      <c r="I528" s="237">
        <f>F528*F526</f>
        <v>6000</v>
      </c>
      <c r="J528" s="237"/>
      <c r="K528" s="70"/>
      <c r="L528" s="29"/>
      <c r="M528" s="29"/>
      <c r="N528" s="29"/>
    </row>
    <row r="529" spans="1:18" ht="12.75" thickTop="1" thickBot="1">
      <c r="A529" s="70" t="s">
        <v>37</v>
      </c>
      <c r="B529" s="29"/>
      <c r="C529" s="29"/>
      <c r="D529" s="29"/>
      <c r="E529" s="29"/>
      <c r="F529" s="29"/>
      <c r="G529" s="29"/>
      <c r="H529" s="29"/>
      <c r="I529" s="238">
        <f>SUM(I527:I528)</f>
        <v>6000</v>
      </c>
      <c r="J529" s="238"/>
      <c r="K529" s="116" t="s">
        <v>104</v>
      </c>
      <c r="L529" s="116"/>
      <c r="M529" s="136">
        <f>I529+M524</f>
        <v>92000</v>
      </c>
      <c r="N529" s="136"/>
      <c r="O529" s="116" t="s">
        <v>221</v>
      </c>
      <c r="P529" s="116"/>
      <c r="Q529" s="117">
        <f>I$357-M529</f>
        <v>7776.5157596999925</v>
      </c>
      <c r="R529" s="117"/>
    </row>
    <row r="530" spans="1:18">
      <c r="A530" s="17" t="s">
        <v>299</v>
      </c>
      <c r="B530" s="102" t="s">
        <v>300</v>
      </c>
      <c r="C530" s="18"/>
      <c r="D530" s="18"/>
      <c r="E530" s="18"/>
      <c r="F530" s="18"/>
      <c r="G530" s="18"/>
      <c r="H530" s="18"/>
      <c r="I530" s="18"/>
      <c r="J530" s="19"/>
    </row>
    <row r="531" spans="1:18">
      <c r="A531" s="23" t="s">
        <v>301</v>
      </c>
      <c r="B531" s="239">
        <v>1</v>
      </c>
      <c r="C531" s="240"/>
      <c r="D531" s="240"/>
      <c r="E531" s="240"/>
      <c r="F531" s="240"/>
      <c r="G531" s="240"/>
      <c r="H531" s="240"/>
      <c r="I531" s="240"/>
      <c r="J531" s="240"/>
    </row>
    <row r="532" spans="1:18">
      <c r="A532" s="7" t="s">
        <v>250</v>
      </c>
      <c r="B532" s="8"/>
      <c r="C532" s="8"/>
      <c r="D532" s="8"/>
      <c r="F532" s="121"/>
      <c r="G532" s="8"/>
      <c r="H532" s="8"/>
      <c r="I532" s="8"/>
      <c r="J532" s="9"/>
    </row>
    <row r="533" spans="1:18">
      <c r="A533" s="7" t="s">
        <v>302</v>
      </c>
      <c r="B533" s="8"/>
      <c r="C533" s="8"/>
      <c r="D533" s="8"/>
      <c r="E533" s="8"/>
      <c r="F533" s="108"/>
      <c r="G533" s="109" t="s">
        <v>100</v>
      </c>
      <c r="H533" s="36">
        <v>17.5</v>
      </c>
      <c r="I533" s="110">
        <f>F533*H533</f>
        <v>0</v>
      </c>
      <c r="J533" s="110"/>
    </row>
    <row r="534" spans="1:18">
      <c r="A534" s="7" t="s">
        <v>303</v>
      </c>
      <c r="B534" s="8"/>
      <c r="C534" s="8"/>
      <c r="D534" s="8"/>
      <c r="E534" s="8"/>
      <c r="F534" s="8"/>
      <c r="G534" s="8"/>
      <c r="H534" s="8"/>
      <c r="I534" s="210"/>
      <c r="J534" s="210"/>
    </row>
    <row r="535" spans="1:18" ht="12" customHeight="1" thickBot="1">
      <c r="A535" s="7" t="s">
        <v>268</v>
      </c>
      <c r="B535" s="167"/>
      <c r="C535" s="167"/>
      <c r="D535" s="167"/>
      <c r="E535" s="167"/>
      <c r="F535" s="167"/>
      <c r="G535" s="167"/>
      <c r="H535" s="167"/>
      <c r="I535" s="113"/>
      <c r="J535" s="113"/>
    </row>
    <row r="536" spans="1:18" ht="12.75" thickTop="1" thickBot="1">
      <c r="A536" s="70" t="s">
        <v>37</v>
      </c>
      <c r="B536" s="29"/>
      <c r="C536" s="29"/>
      <c r="D536" s="29"/>
      <c r="E536" s="29"/>
      <c r="F536" s="29"/>
      <c r="G536" s="29"/>
      <c r="H536" s="29"/>
      <c r="I536" s="119">
        <f>SUM(I533:I535)</f>
        <v>0</v>
      </c>
      <c r="J536" s="119"/>
      <c r="K536" s="116" t="s">
        <v>104</v>
      </c>
      <c r="L536" s="116"/>
      <c r="M536" s="136">
        <f>I536+M529</f>
        <v>92000</v>
      </c>
      <c r="N536" s="136"/>
      <c r="O536" s="116" t="s">
        <v>221</v>
      </c>
      <c r="P536" s="116"/>
      <c r="Q536" s="117">
        <f>I$357-M536</f>
        <v>7776.5157596999925</v>
      </c>
      <c r="R536" s="117"/>
    </row>
    <row r="537" spans="1:18">
      <c r="A537" s="17" t="s">
        <v>304</v>
      </c>
      <c r="B537" s="102" t="s">
        <v>300</v>
      </c>
      <c r="C537" s="18"/>
      <c r="D537" s="18"/>
      <c r="E537" s="18"/>
      <c r="F537" s="18"/>
      <c r="G537" s="18"/>
      <c r="H537" s="18"/>
      <c r="I537" s="18"/>
      <c r="J537" s="19"/>
    </row>
    <row r="538" spans="1:18">
      <c r="A538" s="23" t="s">
        <v>301</v>
      </c>
      <c r="B538" s="239">
        <v>2</v>
      </c>
      <c r="C538" s="240"/>
      <c r="D538" s="240"/>
      <c r="E538" s="240"/>
      <c r="F538" s="240"/>
      <c r="G538" s="240"/>
      <c r="H538" s="240"/>
      <c r="I538" s="240"/>
      <c r="J538" s="240"/>
    </row>
    <row r="539" spans="1:18">
      <c r="A539" s="7" t="s">
        <v>250</v>
      </c>
      <c r="B539" s="8"/>
      <c r="C539" s="8"/>
      <c r="D539" s="8"/>
      <c r="F539" s="121"/>
      <c r="G539" s="8"/>
      <c r="H539" s="8"/>
      <c r="I539" s="8"/>
      <c r="J539" s="9"/>
    </row>
    <row r="540" spans="1:18">
      <c r="A540" s="7" t="s">
        <v>302</v>
      </c>
      <c r="B540" s="8"/>
      <c r="C540" s="8"/>
      <c r="D540" s="8"/>
      <c r="E540" s="8"/>
      <c r="F540" s="108"/>
      <c r="G540" s="109" t="s">
        <v>100</v>
      </c>
      <c r="H540" s="36">
        <v>17.5</v>
      </c>
      <c r="I540" s="110">
        <f>F540*H540</f>
        <v>0</v>
      </c>
      <c r="J540" s="110"/>
    </row>
    <row r="541" spans="1:18">
      <c r="A541" s="7" t="s">
        <v>303</v>
      </c>
      <c r="B541" s="8"/>
      <c r="C541" s="8"/>
      <c r="D541" s="8"/>
      <c r="E541" s="8"/>
      <c r="F541" s="8"/>
      <c r="G541" s="8"/>
      <c r="H541" s="8"/>
      <c r="I541" s="210"/>
      <c r="J541" s="210"/>
    </row>
    <row r="542" spans="1:18" ht="12" customHeight="1" thickBot="1">
      <c r="A542" s="7" t="s">
        <v>268</v>
      </c>
      <c r="B542" s="167"/>
      <c r="C542" s="167"/>
      <c r="D542" s="167"/>
      <c r="E542" s="167"/>
      <c r="F542" s="167"/>
      <c r="G542" s="167"/>
      <c r="H542" s="167"/>
      <c r="I542" s="113"/>
      <c r="J542" s="113"/>
    </row>
    <row r="543" spans="1:18" ht="12.75" thickTop="1" thickBot="1">
      <c r="A543" s="70" t="s">
        <v>37</v>
      </c>
      <c r="B543" s="29"/>
      <c r="C543" s="29"/>
      <c r="D543" s="29"/>
      <c r="E543" s="29"/>
      <c r="F543" s="29"/>
      <c r="G543" s="29"/>
      <c r="H543" s="29"/>
      <c r="I543" s="119">
        <f>SUM(I540:I542)</f>
        <v>0</v>
      </c>
      <c r="J543" s="119"/>
      <c r="K543" s="116" t="s">
        <v>104</v>
      </c>
      <c r="L543" s="116"/>
      <c r="M543" s="136">
        <f>I543+M536</f>
        <v>92000</v>
      </c>
      <c r="N543" s="136"/>
      <c r="O543" s="116" t="s">
        <v>221</v>
      </c>
      <c r="P543" s="116"/>
      <c r="Q543" s="117">
        <f>I$357-M543</f>
        <v>7776.5157596999925</v>
      </c>
      <c r="R543" s="117"/>
    </row>
    <row r="544" spans="1:18">
      <c r="A544" s="17" t="s">
        <v>305</v>
      </c>
      <c r="B544" s="102" t="s">
        <v>300</v>
      </c>
      <c r="C544" s="18"/>
      <c r="D544" s="18"/>
      <c r="E544" s="18"/>
      <c r="F544" s="18"/>
      <c r="G544" s="18"/>
      <c r="H544" s="18"/>
      <c r="I544" s="18"/>
      <c r="J544" s="19"/>
    </row>
    <row r="545" spans="1:23">
      <c r="A545" s="23" t="s">
        <v>301</v>
      </c>
      <c r="B545" s="239">
        <v>3</v>
      </c>
      <c r="C545" s="240"/>
      <c r="D545" s="240"/>
      <c r="E545" s="240"/>
      <c r="F545" s="240"/>
      <c r="G545" s="240"/>
      <c r="H545" s="240"/>
      <c r="I545" s="240"/>
      <c r="J545" s="240"/>
    </row>
    <row r="546" spans="1:23">
      <c r="A546" s="7" t="s">
        <v>250</v>
      </c>
      <c r="B546" s="8"/>
      <c r="C546" s="8"/>
      <c r="D546" s="8"/>
      <c r="F546" s="121"/>
      <c r="G546" s="8"/>
      <c r="H546" s="8"/>
      <c r="I546" s="8"/>
      <c r="J546" s="9"/>
    </row>
    <row r="547" spans="1:23">
      <c r="A547" s="7" t="s">
        <v>302</v>
      </c>
      <c r="B547" s="8"/>
      <c r="C547" s="8"/>
      <c r="D547" s="8"/>
      <c r="E547" s="8"/>
      <c r="F547" s="108"/>
      <c r="G547" s="109" t="s">
        <v>100</v>
      </c>
      <c r="H547" s="36">
        <v>17.5</v>
      </c>
      <c r="I547" s="110">
        <f>F547*H547</f>
        <v>0</v>
      </c>
      <c r="J547" s="110"/>
    </row>
    <row r="548" spans="1:23">
      <c r="A548" s="7" t="s">
        <v>303</v>
      </c>
      <c r="B548" s="8"/>
      <c r="C548" s="8"/>
      <c r="D548" s="8"/>
      <c r="E548" s="8"/>
      <c r="F548" s="8"/>
      <c r="G548" s="8"/>
      <c r="H548" s="8"/>
      <c r="I548" s="210"/>
      <c r="J548" s="210"/>
    </row>
    <row r="549" spans="1:23" ht="12" customHeight="1" thickBot="1">
      <c r="A549" s="7" t="s">
        <v>268</v>
      </c>
      <c r="B549" s="167"/>
      <c r="C549" s="167"/>
      <c r="D549" s="167"/>
      <c r="E549" s="167"/>
      <c r="F549" s="167"/>
      <c r="G549" s="167"/>
      <c r="H549" s="167"/>
      <c r="I549" s="113"/>
      <c r="J549" s="113"/>
    </row>
    <row r="550" spans="1:23" ht="12.75" thickTop="1" thickBot="1">
      <c r="A550" s="70" t="s">
        <v>37</v>
      </c>
      <c r="B550" s="29"/>
      <c r="C550" s="29"/>
      <c r="D550" s="29"/>
      <c r="E550" s="29"/>
      <c r="F550" s="29"/>
      <c r="G550" s="29"/>
      <c r="H550" s="29"/>
      <c r="I550" s="119">
        <f>SUM(I547:I549)</f>
        <v>0</v>
      </c>
      <c r="J550" s="119"/>
      <c r="K550" s="116" t="s">
        <v>104</v>
      </c>
      <c r="L550" s="116"/>
      <c r="M550" s="136">
        <f>I550+M543</f>
        <v>92000</v>
      </c>
      <c r="N550" s="136"/>
      <c r="O550" s="116" t="s">
        <v>221</v>
      </c>
      <c r="P550" s="116"/>
      <c r="Q550" s="117">
        <f>I$357-M550</f>
        <v>7776.5157596999925</v>
      </c>
      <c r="R550" s="117"/>
    </row>
    <row r="551" spans="1:23">
      <c r="A551" s="17" t="s">
        <v>306</v>
      </c>
      <c r="B551" s="102" t="s">
        <v>300</v>
      </c>
      <c r="C551" s="18"/>
      <c r="D551" s="18"/>
      <c r="E551" s="18"/>
      <c r="F551" s="18"/>
      <c r="G551" s="18"/>
      <c r="H551" s="18"/>
      <c r="I551" s="18"/>
      <c r="J551" s="19"/>
    </row>
    <row r="552" spans="1:23">
      <c r="A552" s="23" t="s">
        <v>301</v>
      </c>
      <c r="B552" s="239">
        <v>4</v>
      </c>
      <c r="C552" s="240"/>
      <c r="D552" s="240"/>
      <c r="E552" s="240"/>
      <c r="F552" s="240"/>
      <c r="G552" s="240"/>
      <c r="H552" s="240"/>
      <c r="I552" s="240"/>
      <c r="J552" s="240"/>
    </row>
    <row r="553" spans="1:23">
      <c r="A553" s="7" t="s">
        <v>250</v>
      </c>
      <c r="B553" s="8"/>
      <c r="C553" s="8"/>
      <c r="D553" s="8"/>
      <c r="E553" s="8"/>
      <c r="F553" s="121"/>
      <c r="G553" s="8"/>
      <c r="H553" s="8"/>
      <c r="I553" s="8"/>
      <c r="J553" s="9"/>
    </row>
    <row r="554" spans="1:23">
      <c r="A554" s="7" t="s">
        <v>302</v>
      </c>
      <c r="B554" s="8"/>
      <c r="C554" s="8"/>
      <c r="D554" s="8"/>
      <c r="E554" s="8"/>
      <c r="F554" s="108"/>
      <c r="G554" s="109" t="s">
        <v>100</v>
      </c>
      <c r="H554" s="36">
        <v>17.5</v>
      </c>
      <c r="I554" s="110">
        <f>F554*H554</f>
        <v>0</v>
      </c>
      <c r="J554" s="110"/>
    </row>
    <row r="555" spans="1:23" ht="12" thickBot="1">
      <c r="A555" s="7" t="s">
        <v>303</v>
      </c>
      <c r="B555" s="8"/>
      <c r="C555" s="8"/>
      <c r="D555" s="8"/>
      <c r="E555" s="8"/>
      <c r="F555" s="8"/>
      <c r="G555" s="8"/>
      <c r="H555" s="8"/>
      <c r="I555" s="210"/>
      <c r="J555" s="210"/>
    </row>
    <row r="556" spans="1:23" ht="12" thickBot="1">
      <c r="A556" s="7" t="s">
        <v>268</v>
      </c>
      <c r="B556" s="167"/>
      <c r="C556" s="167"/>
      <c r="D556" s="167"/>
      <c r="E556" s="167"/>
      <c r="F556" s="167"/>
      <c r="G556" s="167"/>
      <c r="H556" s="167"/>
      <c r="I556" s="113"/>
      <c r="J556" s="113"/>
      <c r="M556" s="29"/>
      <c r="N556" s="71"/>
      <c r="O556" s="144" t="s">
        <v>244</v>
      </c>
      <c r="P556" s="144"/>
      <c r="Q556" s="145">
        <f>I$357</f>
        <v>99776.515759699992</v>
      </c>
      <c r="R556" s="145"/>
    </row>
    <row r="557" spans="1:23" ht="12.75" thickTop="1" thickBot="1">
      <c r="A557" s="129" t="s">
        <v>37</v>
      </c>
      <c r="B557" s="130"/>
      <c r="C557" s="130"/>
      <c r="D557" s="130"/>
      <c r="E557" s="130"/>
      <c r="F557" s="130"/>
      <c r="G557" s="130"/>
      <c r="H557" s="130"/>
      <c r="I557" s="217">
        <f>SUM(I554:I556)</f>
        <v>0</v>
      </c>
      <c r="J557" s="217"/>
      <c r="K557" s="116" t="s">
        <v>104</v>
      </c>
      <c r="L557" s="116"/>
      <c r="M557" s="171">
        <f>I557+M550</f>
        <v>92000</v>
      </c>
      <c r="N557" s="171"/>
      <c r="O557" s="172" t="s">
        <v>221</v>
      </c>
      <c r="P557" s="172"/>
      <c r="Q557" s="35">
        <f>I$357-M557</f>
        <v>7776.5157596999925</v>
      </c>
      <c r="R557" s="35"/>
    </row>
    <row r="558" spans="1:23" ht="12.75" thickTop="1" thickBot="1">
      <c r="A558" s="70" t="s">
        <v>168</v>
      </c>
      <c r="B558" s="29"/>
      <c r="C558" s="29"/>
      <c r="D558" s="29"/>
      <c r="E558" s="29"/>
      <c r="F558" s="29"/>
      <c r="G558" s="29"/>
      <c r="H558" s="29"/>
      <c r="I558" s="241">
        <f>I536+I543+I550+I557</f>
        <v>0</v>
      </c>
      <c r="J558" s="241"/>
      <c r="O558" s="191" t="s">
        <v>170</v>
      </c>
      <c r="P558" s="191"/>
      <c r="Q558" s="192" t="str">
        <f>IF(Q557&lt;0.1,W559,IF(I495-I559=Q557,V559,W559))</f>
        <v>Ok</v>
      </c>
      <c r="R558" s="192"/>
    </row>
    <row r="559" spans="1:23" s="15" customFormat="1" ht="12" thickBot="1">
      <c r="A559" s="199" t="s">
        <v>307</v>
      </c>
      <c r="B559" s="200"/>
      <c r="C559" s="200"/>
      <c r="D559" s="200"/>
      <c r="E559" s="200"/>
      <c r="F559" s="200"/>
      <c r="G559" s="200"/>
      <c r="H559" s="201"/>
      <c r="I559" s="202">
        <f>I504+I514+I524+I529+I558</f>
        <v>38500</v>
      </c>
      <c r="J559" s="202"/>
      <c r="K559" s="2"/>
      <c r="L559" s="2"/>
      <c r="M559" s="2"/>
      <c r="N559" s="2"/>
      <c r="O559" s="191" t="s">
        <v>170</v>
      </c>
      <c r="P559" s="191"/>
      <c r="Q559" s="192" t="str">
        <f>IF(Q557&lt;-0.1,W560,IF(I560+Q557=I357,V560,W560))</f>
        <v>Ok</v>
      </c>
      <c r="R559" s="192"/>
      <c r="V559" s="15" t="s">
        <v>171</v>
      </c>
      <c r="W559" s="15" t="s">
        <v>56</v>
      </c>
    </row>
    <row r="560" spans="1:23" s="15" customFormat="1" ht="12" thickBot="1">
      <c r="A560" s="173" t="s">
        <v>308</v>
      </c>
      <c r="B560" s="174"/>
      <c r="C560" s="174"/>
      <c r="D560" s="174"/>
      <c r="E560" s="174"/>
      <c r="F560" s="174"/>
      <c r="G560" s="174"/>
      <c r="H560" s="175"/>
      <c r="I560" s="157">
        <f>I415+I435+I488+I559</f>
        <v>92000</v>
      </c>
      <c r="J560" s="157"/>
      <c r="K560" s="2"/>
      <c r="L560" s="2"/>
      <c r="M560" s="2"/>
      <c r="N560" s="2"/>
      <c r="V560" s="15" t="s">
        <v>171</v>
      </c>
      <c r="W560" s="15" t="s">
        <v>56</v>
      </c>
    </row>
    <row r="561" spans="1:30" s="15" customFormat="1">
      <c r="A561" s="54"/>
      <c r="B561" s="54"/>
      <c r="C561" s="54"/>
      <c r="D561" s="54"/>
      <c r="E561" s="54"/>
      <c r="F561" s="54"/>
      <c r="G561" s="54"/>
      <c r="H561" s="54"/>
      <c r="I561" s="163"/>
      <c r="J561" s="163"/>
      <c r="K561" s="54"/>
      <c r="L561" s="54"/>
      <c r="M561" s="163"/>
      <c r="N561" s="164"/>
      <c r="O561" s="54"/>
      <c r="P561" s="54"/>
      <c r="Q561" s="179"/>
      <c r="R561" s="180"/>
    </row>
    <row r="562" spans="1:30" ht="12" thickBot="1"/>
    <row r="563" spans="1:30" ht="13.5" customHeight="1" thickBot="1">
      <c r="A563" s="242" t="s">
        <v>309</v>
      </c>
      <c r="B563" s="242"/>
      <c r="C563" s="242"/>
      <c r="D563" s="242"/>
      <c r="E563" s="242"/>
      <c r="F563" s="242"/>
      <c r="G563" s="242"/>
      <c r="H563" s="242"/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</row>
    <row r="564" spans="1:30" ht="13.5" thickBot="1">
      <c r="A564" s="27" t="s">
        <v>310</v>
      </c>
      <c r="B564" s="29"/>
      <c r="C564" s="29"/>
      <c r="D564" s="29"/>
      <c r="E564" s="29"/>
      <c r="F564" s="29"/>
      <c r="G564" s="29"/>
      <c r="H564" s="29"/>
      <c r="I564" s="29"/>
      <c r="J564" s="243">
        <f>O30</f>
        <v>137517.66959</v>
      </c>
      <c r="K564" s="243"/>
      <c r="L564" s="243"/>
    </row>
    <row r="565" spans="1:30" ht="13.5" thickBot="1">
      <c r="A565" s="199" t="s">
        <v>311</v>
      </c>
      <c r="B565" s="200"/>
      <c r="C565" s="200"/>
      <c r="D565" s="200"/>
      <c r="E565" s="200"/>
      <c r="F565" s="200"/>
      <c r="G565" s="200"/>
      <c r="H565" s="200"/>
      <c r="I565" s="200"/>
      <c r="J565" s="244">
        <f>-O31</f>
        <v>0</v>
      </c>
      <c r="K565" s="244"/>
      <c r="L565" s="244"/>
      <c r="M565" s="24"/>
    </row>
    <row r="566" spans="1:30" ht="13.5" thickBot="1">
      <c r="A566" s="199" t="s">
        <v>312</v>
      </c>
      <c r="B566" s="18"/>
      <c r="C566" s="18"/>
      <c r="D566" s="18"/>
      <c r="E566" s="18"/>
      <c r="F566" s="18"/>
      <c r="G566" s="18"/>
      <c r="H566" s="18"/>
      <c r="I566" s="18"/>
      <c r="J566" s="75">
        <f>J564-J565</f>
        <v>137517.66959</v>
      </c>
      <c r="K566" s="75"/>
      <c r="L566" s="75"/>
      <c r="M566" s="24"/>
    </row>
    <row r="567" spans="1:30" ht="12" thickBot="1">
      <c r="A567" s="245" t="s">
        <v>313</v>
      </c>
      <c r="B567" s="245"/>
      <c r="C567" s="245"/>
      <c r="D567" s="245"/>
      <c r="E567" s="245"/>
      <c r="F567" s="245"/>
      <c r="G567" s="245"/>
      <c r="H567" s="245"/>
      <c r="I567" s="245"/>
      <c r="J567" s="245"/>
      <c r="K567" s="245"/>
      <c r="L567" s="245"/>
      <c r="M567" s="246" t="s">
        <v>314</v>
      </c>
      <c r="N567" s="246"/>
      <c r="O567" s="246" t="s">
        <v>315</v>
      </c>
      <c r="P567" s="246"/>
    </row>
    <row r="568" spans="1:30" ht="12" thickBot="1">
      <c r="A568" s="23" t="s">
        <v>316</v>
      </c>
      <c r="B568" s="8"/>
      <c r="C568" s="8"/>
      <c r="D568" s="8"/>
      <c r="E568" s="8"/>
      <c r="F568" s="8"/>
      <c r="G568" s="8"/>
      <c r="H568" s="8"/>
      <c r="I568" s="8"/>
      <c r="J568" s="8"/>
      <c r="K568" s="63">
        <f>I78</f>
        <v>4380</v>
      </c>
      <c r="L568" s="63"/>
      <c r="M568" s="246"/>
      <c r="N568" s="246"/>
      <c r="O568" s="246"/>
      <c r="P568" s="246"/>
    </row>
    <row r="569" spans="1:30" ht="12" thickBot="1">
      <c r="A569" s="23" t="s">
        <v>317</v>
      </c>
      <c r="B569" s="8"/>
      <c r="C569" s="8"/>
      <c r="D569" s="8"/>
      <c r="E569" s="8"/>
      <c r="F569" s="8"/>
      <c r="G569" s="8"/>
      <c r="H569" s="8"/>
      <c r="I569" s="8"/>
      <c r="J569" s="8"/>
      <c r="K569" s="63">
        <f>I82</f>
        <v>5075</v>
      </c>
      <c r="L569" s="63"/>
      <c r="M569" s="246"/>
      <c r="N569" s="246"/>
      <c r="O569" s="246"/>
      <c r="P569" s="246"/>
    </row>
    <row r="570" spans="1:30" ht="12" customHeight="1" thickBot="1">
      <c r="A570" s="23" t="s">
        <v>318</v>
      </c>
      <c r="B570" s="8"/>
      <c r="C570" s="8"/>
      <c r="D570" s="8"/>
      <c r="E570" s="8"/>
      <c r="F570" s="8"/>
      <c r="G570" s="8"/>
      <c r="H570" s="8"/>
      <c r="I570" s="8"/>
      <c r="J570" s="8"/>
      <c r="K570" s="63">
        <f>I96</f>
        <v>7350</v>
      </c>
      <c r="L570" s="63"/>
      <c r="M570" s="246"/>
      <c r="N570" s="246"/>
      <c r="O570" s="246"/>
      <c r="P570" s="246"/>
    </row>
    <row r="571" spans="1:30" ht="12" thickBot="1">
      <c r="A571" s="23" t="s">
        <v>117</v>
      </c>
      <c r="B571" s="8"/>
      <c r="C571" s="8"/>
      <c r="D571" s="8"/>
      <c r="E571" s="8"/>
      <c r="F571" s="8"/>
      <c r="G571" s="8"/>
      <c r="H571" s="8"/>
      <c r="I571" s="8"/>
      <c r="J571" s="8"/>
      <c r="K571" s="63">
        <f>I118+I120+I122</f>
        <v>1000</v>
      </c>
      <c r="L571" s="63"/>
      <c r="M571" s="63">
        <f>I123</f>
        <v>17305</v>
      </c>
      <c r="N571" s="63"/>
      <c r="O571" s="247">
        <f>J566-M571</f>
        <v>120212.66959</v>
      </c>
      <c r="P571" s="247"/>
    </row>
    <row r="572" spans="1:30" ht="13.5" thickBot="1">
      <c r="A572" s="199" t="s">
        <v>319</v>
      </c>
      <c r="B572" s="200"/>
      <c r="C572" s="200"/>
      <c r="D572" s="200"/>
      <c r="E572" s="200"/>
      <c r="F572" s="18"/>
      <c r="G572" s="18"/>
      <c r="H572" s="18"/>
      <c r="I572" s="18"/>
      <c r="J572" s="75">
        <f>Q125</f>
        <v>120212.66959</v>
      </c>
      <c r="K572" s="75"/>
      <c r="L572" s="75"/>
    </row>
    <row r="573" spans="1:30" ht="13.5" thickBot="1">
      <c r="A573" s="199" t="s">
        <v>320</v>
      </c>
      <c r="B573" s="200"/>
      <c r="C573" s="200"/>
      <c r="D573" s="248">
        <f>H126</f>
        <v>0.17</v>
      </c>
      <c r="E573" s="248"/>
      <c r="F573" s="249" t="s">
        <v>321</v>
      </c>
      <c r="G573" s="250"/>
      <c r="H573" s="200"/>
      <c r="I573" s="251" t="s">
        <v>55</v>
      </c>
      <c r="J573" s="252">
        <f>Q126</f>
        <v>20436.153830300002</v>
      </c>
      <c r="K573" s="252"/>
      <c r="L573" s="252"/>
    </row>
    <row r="574" spans="1:30" ht="13.5" thickBot="1">
      <c r="A574" s="17" t="s">
        <v>322</v>
      </c>
      <c r="B574" s="18"/>
      <c r="C574" s="18"/>
      <c r="D574" s="248">
        <f>H127</f>
        <v>0.83</v>
      </c>
      <c r="E574" s="248"/>
      <c r="F574" s="249" t="s">
        <v>321</v>
      </c>
      <c r="G574" s="250"/>
      <c r="H574" s="200"/>
      <c r="I574" s="251" t="s">
        <v>55</v>
      </c>
      <c r="J574" s="253">
        <f>Q127</f>
        <v>99776.515759699992</v>
      </c>
      <c r="K574" s="253"/>
      <c r="L574" s="253"/>
    </row>
    <row r="575" spans="1:30" ht="12" thickBot="1">
      <c r="A575" s="17" t="s">
        <v>323</v>
      </c>
      <c r="B575" s="254" t="s">
        <v>324</v>
      </c>
      <c r="C575" s="254"/>
      <c r="D575" s="254"/>
      <c r="E575" s="254"/>
      <c r="F575" s="254"/>
      <c r="G575" s="254"/>
      <c r="H575" s="254"/>
      <c r="I575" s="254"/>
      <c r="J575" s="254"/>
      <c r="K575" s="254"/>
      <c r="L575" s="254"/>
      <c r="M575" s="246" t="s">
        <v>325</v>
      </c>
      <c r="N575" s="246"/>
      <c r="O575" s="246" t="s">
        <v>315</v>
      </c>
      <c r="P575" s="246"/>
      <c r="Q575" s="246" t="s">
        <v>326</v>
      </c>
      <c r="R575" s="246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spans="1:30" ht="12" thickBot="1">
      <c r="A576" s="255" t="s">
        <v>147</v>
      </c>
      <c r="B576" s="8" t="s">
        <v>327</v>
      </c>
      <c r="C576" s="8"/>
      <c r="D576" s="8"/>
      <c r="E576" s="8"/>
      <c r="F576" s="8"/>
      <c r="G576" s="8"/>
      <c r="H576" s="60">
        <f>SUMIF(V$140:V$196,A576,W$140:W$196)</f>
        <v>0</v>
      </c>
      <c r="I576" s="107" t="s">
        <v>328</v>
      </c>
      <c r="J576" s="256">
        <v>14.5</v>
      </c>
      <c r="K576" s="63">
        <f>J576*H576</f>
        <v>0</v>
      </c>
      <c r="L576" s="63"/>
      <c r="M576" s="246"/>
      <c r="N576" s="246"/>
      <c r="O576" s="246"/>
      <c r="P576" s="246"/>
      <c r="Q576" s="246"/>
      <c r="R576" s="246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spans="1:29" ht="12" customHeight="1" thickBot="1">
      <c r="A577" s="232" t="s">
        <v>148</v>
      </c>
      <c r="B577" s="8" t="s">
        <v>329</v>
      </c>
      <c r="C577" s="8"/>
      <c r="D577" s="8"/>
      <c r="E577" s="8"/>
      <c r="F577" s="8"/>
      <c r="G577" s="8"/>
      <c r="H577" s="60">
        <f>SUMIF(V$140:V$196,A577,W$140:W$196)</f>
        <v>0</v>
      </c>
      <c r="I577" s="107" t="s">
        <v>328</v>
      </c>
      <c r="J577" s="256">
        <v>16.5</v>
      </c>
      <c r="K577" s="63">
        <f>J577*H577</f>
        <v>0</v>
      </c>
      <c r="L577" s="63"/>
      <c r="M577" s="246"/>
      <c r="N577" s="246"/>
      <c r="O577" s="246"/>
      <c r="P577" s="246"/>
      <c r="Q577" s="246"/>
      <c r="R577" s="246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2" thickBot="1">
      <c r="A578" s="232" t="s">
        <v>149</v>
      </c>
      <c r="B578" s="8" t="s">
        <v>330</v>
      </c>
      <c r="C578" s="8"/>
      <c r="D578" s="8"/>
      <c r="E578" s="8"/>
      <c r="F578" s="8"/>
      <c r="G578" s="8"/>
      <c r="H578" s="60">
        <f>SUMIF(V$140:V$196,A578,W$140:W$196)</f>
        <v>0</v>
      </c>
      <c r="I578" s="107" t="s">
        <v>328</v>
      </c>
      <c r="J578" s="256">
        <v>19</v>
      </c>
      <c r="K578" s="257">
        <f>J578*H578</f>
        <v>0</v>
      </c>
      <c r="L578" s="257"/>
      <c r="M578" s="246"/>
      <c r="N578" s="246"/>
      <c r="O578" s="246"/>
      <c r="P578" s="246"/>
      <c r="Q578" s="246"/>
      <c r="R578" s="246"/>
    </row>
    <row r="579" spans="1:29" ht="12.75" thickTop="1" thickBot="1">
      <c r="A579" s="7"/>
      <c r="B579" s="8" t="s">
        <v>331</v>
      </c>
      <c r="C579" s="8"/>
      <c r="D579" s="8"/>
      <c r="E579" s="8"/>
      <c r="F579" s="8"/>
      <c r="G579" s="8"/>
      <c r="H579" s="8"/>
      <c r="I579" s="8"/>
      <c r="J579" s="8"/>
      <c r="K579" s="247">
        <f>SUM(K576:K578)</f>
        <v>0</v>
      </c>
      <c r="L579" s="247"/>
      <c r="M579" s="246"/>
      <c r="N579" s="246"/>
      <c r="O579" s="246"/>
      <c r="P579" s="246"/>
      <c r="Q579" s="246"/>
      <c r="R579" s="246"/>
    </row>
    <row r="580" spans="1:29" ht="12" thickBot="1">
      <c r="A580" s="232" t="s">
        <v>150</v>
      </c>
      <c r="B580" s="8" t="s">
        <v>332</v>
      </c>
      <c r="C580" s="8"/>
      <c r="D580" s="8"/>
      <c r="E580" s="8"/>
      <c r="F580" s="8"/>
      <c r="G580" s="8"/>
      <c r="H580" s="8"/>
      <c r="I580" s="8"/>
      <c r="J580" s="8"/>
      <c r="K580" s="44">
        <f>SUMIF(V$140:V$197,A580,W$140:W$197)</f>
        <v>0</v>
      </c>
      <c r="L580" s="44"/>
      <c r="M580" s="246"/>
      <c r="N580" s="246"/>
      <c r="O580" s="246"/>
      <c r="P580" s="246"/>
      <c r="Q580" s="246"/>
      <c r="R580" s="246"/>
    </row>
    <row r="581" spans="1:29" ht="12" thickBot="1">
      <c r="A581" s="258"/>
      <c r="B581" s="8" t="s">
        <v>333</v>
      </c>
      <c r="C581" s="8"/>
      <c r="D581" s="8"/>
      <c r="E581" s="8"/>
      <c r="F581" s="8"/>
      <c r="G581" s="8"/>
      <c r="H581" s="8"/>
      <c r="I581" s="8"/>
      <c r="J581" s="8"/>
      <c r="K581" s="44">
        <f>I205</f>
        <v>0</v>
      </c>
      <c r="L581" s="44"/>
      <c r="M581" s="63">
        <f>SUM(K579:K581)</f>
        <v>0</v>
      </c>
      <c r="N581" s="63"/>
      <c r="O581" s="63">
        <f>O571-M581</f>
        <v>120212.66959</v>
      </c>
      <c r="P581" s="63"/>
      <c r="Q581" s="63">
        <f>J573-M581</f>
        <v>20436.153830300002</v>
      </c>
      <c r="R581" s="63"/>
    </row>
    <row r="582" spans="1:29" ht="12" thickBot="1">
      <c r="A582" s="17" t="s">
        <v>334</v>
      </c>
      <c r="B582" s="254" t="s">
        <v>335</v>
      </c>
      <c r="C582" s="254"/>
      <c r="D582" s="254"/>
      <c r="E582" s="254"/>
      <c r="F582" s="254"/>
      <c r="G582" s="254"/>
      <c r="H582" s="254"/>
      <c r="I582" s="254"/>
      <c r="J582" s="254"/>
      <c r="K582" s="254"/>
      <c r="L582" s="254"/>
      <c r="M582" s="246" t="s">
        <v>336</v>
      </c>
      <c r="N582" s="246"/>
      <c r="O582" s="246" t="s">
        <v>315</v>
      </c>
      <c r="P582" s="246"/>
      <c r="Q582" s="246" t="s">
        <v>326</v>
      </c>
      <c r="R582" s="246"/>
    </row>
    <row r="583" spans="1:29" ht="12" thickBot="1">
      <c r="A583" s="232" t="s">
        <v>147</v>
      </c>
      <c r="B583" s="8" t="s">
        <v>327</v>
      </c>
      <c r="C583" s="8"/>
      <c r="D583" s="8"/>
      <c r="E583" s="8"/>
      <c r="F583" s="8"/>
      <c r="G583" s="8"/>
      <c r="H583" s="60">
        <f>SUMIF(V$214:V$271,A583,W$214:W$271)</f>
        <v>0</v>
      </c>
      <c r="I583" s="107" t="s">
        <v>328</v>
      </c>
      <c r="J583" s="259">
        <v>14.5</v>
      </c>
      <c r="K583" s="63">
        <f>J583*H583</f>
        <v>0</v>
      </c>
      <c r="L583" s="63"/>
      <c r="M583" s="246"/>
      <c r="N583" s="246"/>
      <c r="O583" s="246"/>
      <c r="P583" s="246"/>
      <c r="Q583" s="246"/>
      <c r="R583" s="246"/>
    </row>
    <row r="584" spans="1:29" ht="12" customHeight="1" thickBot="1">
      <c r="A584" s="232" t="s">
        <v>148</v>
      </c>
      <c r="B584" s="8" t="s">
        <v>329</v>
      </c>
      <c r="C584" s="8"/>
      <c r="D584" s="8"/>
      <c r="E584" s="8"/>
      <c r="F584" s="8"/>
      <c r="G584" s="8"/>
      <c r="H584" s="60">
        <f>SUMIF(V$214:V$271,A584,W$214:W$271)</f>
        <v>0</v>
      </c>
      <c r="I584" s="107" t="s">
        <v>328</v>
      </c>
      <c r="J584" s="256">
        <v>16.5</v>
      </c>
      <c r="K584" s="63">
        <f>J584*H584</f>
        <v>0</v>
      </c>
      <c r="L584" s="63"/>
      <c r="M584" s="246"/>
      <c r="N584" s="246"/>
      <c r="O584" s="246"/>
      <c r="P584" s="246"/>
      <c r="Q584" s="246"/>
      <c r="R584" s="246"/>
    </row>
    <row r="585" spans="1:29" ht="12" thickBot="1">
      <c r="A585" s="232" t="s">
        <v>149</v>
      </c>
      <c r="B585" s="8" t="s">
        <v>330</v>
      </c>
      <c r="C585" s="8"/>
      <c r="D585" s="8"/>
      <c r="E585" s="8"/>
      <c r="F585" s="8"/>
      <c r="G585" s="8"/>
      <c r="H585" s="60">
        <f>SUMIF(V$214:V$271,A585,W$214:W$271)</f>
        <v>0</v>
      </c>
      <c r="I585" s="107" t="s">
        <v>328</v>
      </c>
      <c r="J585" s="256">
        <v>19</v>
      </c>
      <c r="K585" s="257">
        <f>J585*H585</f>
        <v>0</v>
      </c>
      <c r="L585" s="257"/>
      <c r="M585" s="246"/>
      <c r="N585" s="246"/>
      <c r="O585" s="246"/>
      <c r="P585" s="246"/>
      <c r="Q585" s="246"/>
      <c r="R585" s="246"/>
    </row>
    <row r="586" spans="1:29" ht="12.75" thickTop="1" thickBot="1">
      <c r="A586" s="7"/>
      <c r="B586" s="8" t="s">
        <v>331</v>
      </c>
      <c r="C586" s="8"/>
      <c r="D586" s="8"/>
      <c r="E586" s="8"/>
      <c r="F586" s="8"/>
      <c r="G586" s="8"/>
      <c r="H586" s="8"/>
      <c r="I586" s="8"/>
      <c r="J586" s="8"/>
      <c r="K586" s="247">
        <f>SUM(K583:K585)</f>
        <v>0</v>
      </c>
      <c r="L586" s="247"/>
      <c r="M586" s="246"/>
      <c r="N586" s="246"/>
      <c r="O586" s="246"/>
      <c r="P586" s="246"/>
      <c r="Q586" s="246"/>
      <c r="R586" s="246"/>
    </row>
    <row r="587" spans="1:29" ht="12" thickBot="1">
      <c r="A587" s="232" t="s">
        <v>150</v>
      </c>
      <c r="B587" s="8" t="s">
        <v>332</v>
      </c>
      <c r="C587" s="8"/>
      <c r="D587" s="8"/>
      <c r="E587" s="8"/>
      <c r="F587" s="8"/>
      <c r="G587" s="8"/>
      <c r="H587" s="8"/>
      <c r="I587" s="8"/>
      <c r="J587" s="8"/>
      <c r="K587" s="63">
        <f>SUMIF(V$214:V$271,A587,W$214:W$271)</f>
        <v>0</v>
      </c>
      <c r="L587" s="63"/>
      <c r="M587" s="246"/>
      <c r="N587" s="246"/>
      <c r="O587" s="246"/>
      <c r="P587" s="246"/>
      <c r="Q587" s="246"/>
      <c r="R587" s="246"/>
    </row>
    <row r="588" spans="1:29" ht="12" thickBot="1">
      <c r="A588" s="260"/>
      <c r="B588" s="29" t="s">
        <v>333</v>
      </c>
      <c r="C588" s="29"/>
      <c r="D588" s="29"/>
      <c r="E588" s="29"/>
      <c r="F588" s="29"/>
      <c r="G588" s="29"/>
      <c r="H588" s="29"/>
      <c r="I588" s="29"/>
      <c r="J588" s="29"/>
      <c r="K588" s="63">
        <f>I279</f>
        <v>0</v>
      </c>
      <c r="L588" s="63"/>
      <c r="M588" s="261">
        <f>SUM(K586:K588)</f>
        <v>0</v>
      </c>
      <c r="N588" s="261"/>
      <c r="O588" s="63">
        <f>O581-M588</f>
        <v>120212.66959</v>
      </c>
      <c r="P588" s="63"/>
      <c r="Q588" s="63">
        <f>Q581-M588</f>
        <v>20436.153830300002</v>
      </c>
      <c r="R588" s="63"/>
    </row>
    <row r="589" spans="1:29" ht="12" thickBot="1">
      <c r="A589" s="17" t="s">
        <v>337</v>
      </c>
      <c r="B589" s="254" t="s">
        <v>338</v>
      </c>
      <c r="C589" s="254"/>
      <c r="D589" s="254"/>
      <c r="E589" s="254"/>
      <c r="F589" s="254"/>
      <c r="G589" s="254"/>
      <c r="H589" s="254"/>
      <c r="I589" s="254"/>
      <c r="J589" s="254"/>
      <c r="K589" s="254"/>
      <c r="L589" s="254"/>
      <c r="M589" s="246" t="s">
        <v>339</v>
      </c>
      <c r="N589" s="246"/>
      <c r="O589" s="246" t="s">
        <v>315</v>
      </c>
      <c r="P589" s="246"/>
      <c r="Q589" s="246" t="s">
        <v>326</v>
      </c>
      <c r="R589" s="246"/>
      <c r="V589" s="8"/>
      <c r="W589" s="8"/>
      <c r="X589" s="8"/>
      <c r="Y589" s="8"/>
      <c r="Z589" s="8"/>
    </row>
    <row r="590" spans="1:29" ht="12" thickBot="1">
      <c r="A590" s="232" t="s">
        <v>147</v>
      </c>
      <c r="B590" s="8" t="s">
        <v>327</v>
      </c>
      <c r="C590" s="8"/>
      <c r="D590" s="8"/>
      <c r="E590" s="8"/>
      <c r="F590" s="8"/>
      <c r="G590" s="8"/>
      <c r="H590" s="60">
        <f>SUMIF(V$288:V$297,A590,W$288:W$297)</f>
        <v>0</v>
      </c>
      <c r="I590" s="107" t="s">
        <v>328</v>
      </c>
      <c r="J590" s="256">
        <v>16.5</v>
      </c>
      <c r="K590" s="63">
        <f>J590*H590</f>
        <v>0</v>
      </c>
      <c r="L590" s="63"/>
      <c r="M590" s="246"/>
      <c r="N590" s="246"/>
      <c r="O590" s="246"/>
      <c r="P590" s="246"/>
      <c r="Q590" s="246"/>
      <c r="R590" s="246"/>
    </row>
    <row r="591" spans="1:29" ht="12" customHeight="1" thickBot="1">
      <c r="A591" s="232" t="s">
        <v>148</v>
      </c>
      <c r="B591" s="8" t="s">
        <v>329</v>
      </c>
      <c r="C591" s="8"/>
      <c r="D591" s="8"/>
      <c r="E591" s="8"/>
      <c r="F591" s="8"/>
      <c r="G591" s="8"/>
      <c r="H591" s="60">
        <f>SUMIF(V$288:V$297,A591,W$288:W$297)</f>
        <v>0</v>
      </c>
      <c r="I591" s="107" t="s">
        <v>328</v>
      </c>
      <c r="J591" s="256">
        <v>18.5</v>
      </c>
      <c r="K591" s="63">
        <f>J591*H591</f>
        <v>0</v>
      </c>
      <c r="L591" s="63"/>
      <c r="M591" s="246"/>
      <c r="N591" s="246"/>
      <c r="O591" s="246"/>
      <c r="P591" s="246"/>
      <c r="Q591" s="246"/>
      <c r="R591" s="246"/>
    </row>
    <row r="592" spans="1:29" ht="12" thickBot="1">
      <c r="A592" s="232" t="s">
        <v>149</v>
      </c>
      <c r="B592" s="8" t="s">
        <v>330</v>
      </c>
      <c r="C592" s="8"/>
      <c r="D592" s="8"/>
      <c r="E592" s="8"/>
      <c r="F592" s="8"/>
      <c r="G592" s="8"/>
      <c r="H592" s="60">
        <f>SUMIF(V$288:V$297,A592,W$288:W$297)</f>
        <v>0</v>
      </c>
      <c r="I592" s="107" t="s">
        <v>328</v>
      </c>
      <c r="J592" s="256">
        <v>21.5</v>
      </c>
      <c r="K592" s="257">
        <f>J592*H592</f>
        <v>0</v>
      </c>
      <c r="L592" s="257"/>
      <c r="M592" s="246"/>
      <c r="N592" s="246"/>
      <c r="O592" s="246"/>
      <c r="P592" s="246"/>
      <c r="Q592" s="246"/>
      <c r="R592" s="246"/>
    </row>
    <row r="593" spans="1:22" ht="12.75" thickTop="1" thickBot="1">
      <c r="A593" s="7"/>
      <c r="B593" s="8" t="s">
        <v>331</v>
      </c>
      <c r="C593" s="8"/>
      <c r="D593" s="8"/>
      <c r="E593" s="8"/>
      <c r="F593" s="8"/>
      <c r="G593" s="8"/>
      <c r="H593" s="8"/>
      <c r="I593" s="8"/>
      <c r="J593" s="8"/>
      <c r="K593" s="247">
        <f>SUM(K590:K592)</f>
        <v>0</v>
      </c>
      <c r="L593" s="247"/>
      <c r="M593" s="246"/>
      <c r="N593" s="246"/>
      <c r="O593" s="246"/>
      <c r="P593" s="246"/>
      <c r="Q593" s="246"/>
      <c r="R593" s="246"/>
    </row>
    <row r="594" spans="1:22" ht="12" thickBot="1">
      <c r="A594" s="232" t="s">
        <v>150</v>
      </c>
      <c r="B594" s="8" t="s">
        <v>332</v>
      </c>
      <c r="C594" s="8"/>
      <c r="D594" s="8"/>
      <c r="E594" s="8"/>
      <c r="F594" s="8"/>
      <c r="G594" s="8"/>
      <c r="H594" s="8"/>
      <c r="I594" s="8"/>
      <c r="J594" s="8"/>
      <c r="K594" s="63">
        <f>SUMIF(V$288:V$297,A594,W$288:W$297)</f>
        <v>0</v>
      </c>
      <c r="L594" s="63"/>
      <c r="M594" s="246"/>
      <c r="N594" s="246"/>
      <c r="O594" s="246"/>
      <c r="P594" s="246"/>
      <c r="Q594" s="246"/>
      <c r="R594" s="246"/>
    </row>
    <row r="595" spans="1:22" ht="12" thickBot="1">
      <c r="A595" s="258"/>
      <c r="B595" s="29" t="s">
        <v>333</v>
      </c>
      <c r="C595" s="29"/>
      <c r="D595" s="29"/>
      <c r="E595" s="29"/>
      <c r="F595" s="29"/>
      <c r="G595" s="29"/>
      <c r="H595" s="29"/>
      <c r="I595" s="29"/>
      <c r="J595" s="71"/>
      <c r="K595" s="63">
        <f>I303</f>
        <v>0</v>
      </c>
      <c r="L595" s="63"/>
      <c r="M595" s="247">
        <f>SUM(K593:K595)</f>
        <v>0</v>
      </c>
      <c r="N595" s="247"/>
      <c r="O595" s="63">
        <f>O588-M595</f>
        <v>120212.66959</v>
      </c>
      <c r="P595" s="63"/>
      <c r="Q595" s="63">
        <f>Q588-M595</f>
        <v>20436.153830300002</v>
      </c>
      <c r="R595" s="63"/>
      <c r="U595" s="8"/>
    </row>
    <row r="596" spans="1:22" ht="12" thickBot="1">
      <c r="A596" s="17" t="s">
        <v>340</v>
      </c>
      <c r="B596" s="262" t="s">
        <v>341</v>
      </c>
      <c r="C596" s="262"/>
      <c r="D596" s="262"/>
      <c r="E596" s="262"/>
      <c r="F596" s="262"/>
      <c r="G596" s="262"/>
      <c r="H596" s="262"/>
      <c r="I596" s="262"/>
      <c r="J596" s="262"/>
      <c r="K596" s="262"/>
      <c r="L596" s="262"/>
      <c r="M596" s="246" t="s">
        <v>342</v>
      </c>
      <c r="N596" s="246"/>
      <c r="O596" s="263" t="s">
        <v>315</v>
      </c>
      <c r="P596" s="263"/>
      <c r="Q596" s="246" t="s">
        <v>343</v>
      </c>
      <c r="R596" s="246"/>
    </row>
    <row r="597" spans="1:22" ht="12" thickBot="1">
      <c r="A597" s="232" t="s">
        <v>147</v>
      </c>
      <c r="B597" s="8" t="s">
        <v>327</v>
      </c>
      <c r="C597" s="8"/>
      <c r="D597" s="8"/>
      <c r="E597" s="8"/>
      <c r="F597" s="8"/>
      <c r="G597" s="8"/>
      <c r="H597" s="60">
        <f>SUMIF(V$310:V$341,A597,W$310:W$341)</f>
        <v>0</v>
      </c>
      <c r="I597" s="264" t="s">
        <v>328</v>
      </c>
      <c r="J597" s="256">
        <v>12.5</v>
      </c>
      <c r="K597" s="63">
        <f>J597*H597</f>
        <v>0</v>
      </c>
      <c r="L597" s="63"/>
      <c r="M597" s="246"/>
      <c r="N597" s="246"/>
      <c r="O597" s="263"/>
      <c r="P597" s="263"/>
      <c r="Q597" s="246"/>
      <c r="R597" s="246"/>
      <c r="U597" s="8"/>
    </row>
    <row r="598" spans="1:22" ht="12" customHeight="1" thickBot="1">
      <c r="A598" s="232" t="s">
        <v>148</v>
      </c>
      <c r="B598" s="8" t="s">
        <v>329</v>
      </c>
      <c r="C598" s="8"/>
      <c r="D598" s="8"/>
      <c r="E598" s="8"/>
      <c r="F598" s="8"/>
      <c r="G598" s="8"/>
      <c r="H598" s="60">
        <f>SUMIF(V$310:V$341,A598,W$310:W$341)</f>
        <v>0</v>
      </c>
      <c r="I598" s="264" t="s">
        <v>328</v>
      </c>
      <c r="J598" s="256">
        <v>14.5</v>
      </c>
      <c r="K598" s="63">
        <f>J598*H598</f>
        <v>0</v>
      </c>
      <c r="L598" s="63"/>
      <c r="M598" s="246"/>
      <c r="N598" s="246"/>
      <c r="O598" s="263"/>
      <c r="P598" s="263"/>
      <c r="Q598" s="246"/>
      <c r="R598" s="246"/>
    </row>
    <row r="599" spans="1:22" ht="12" thickBot="1">
      <c r="A599" s="232" t="s">
        <v>149</v>
      </c>
      <c r="B599" s="8" t="s">
        <v>330</v>
      </c>
      <c r="C599" s="8"/>
      <c r="D599" s="8"/>
      <c r="E599" s="8"/>
      <c r="F599" s="8"/>
      <c r="G599" s="8"/>
      <c r="H599" s="60">
        <f>SUMIF(V$310:V$341,A599,W$310:W$341)</f>
        <v>0</v>
      </c>
      <c r="I599" s="264" t="s">
        <v>328</v>
      </c>
      <c r="J599" s="256">
        <v>17</v>
      </c>
      <c r="K599" s="257">
        <f>J599*H599</f>
        <v>0</v>
      </c>
      <c r="L599" s="257"/>
      <c r="M599" s="246"/>
      <c r="N599" s="246"/>
      <c r="O599" s="263"/>
      <c r="P599" s="263"/>
      <c r="Q599" s="246"/>
      <c r="R599" s="246"/>
    </row>
    <row r="600" spans="1:22" ht="12.75" thickTop="1" thickBot="1">
      <c r="A600" s="7"/>
      <c r="B600" s="8" t="s">
        <v>331</v>
      </c>
      <c r="C600" s="8"/>
      <c r="D600" s="8"/>
      <c r="E600" s="8"/>
      <c r="F600" s="8"/>
      <c r="G600" s="8"/>
      <c r="H600" s="8"/>
      <c r="I600" s="8"/>
      <c r="J600" s="8"/>
      <c r="K600" s="247">
        <f>SUM(K597:K599)</f>
        <v>0</v>
      </c>
      <c r="L600" s="247"/>
      <c r="M600" s="246"/>
      <c r="N600" s="246"/>
      <c r="O600" s="263"/>
      <c r="P600" s="263"/>
      <c r="Q600" s="246"/>
      <c r="R600" s="246"/>
      <c r="V600" s="161"/>
    </row>
    <row r="601" spans="1:22" ht="12" thickBot="1">
      <c r="A601" s="232" t="s">
        <v>150</v>
      </c>
      <c r="B601" s="8" t="s">
        <v>332</v>
      </c>
      <c r="C601" s="8"/>
      <c r="D601" s="8"/>
      <c r="E601" s="8"/>
      <c r="F601" s="8"/>
      <c r="G601" s="8"/>
      <c r="I601" s="8"/>
      <c r="J601" s="8"/>
      <c r="K601" s="63">
        <f>SUMIF(V$310:V$341,A601,W$310:W$341)</f>
        <v>0</v>
      </c>
      <c r="L601" s="63"/>
      <c r="M601" s="246"/>
      <c r="N601" s="246"/>
      <c r="O601" s="263"/>
      <c r="P601" s="263"/>
      <c r="Q601" s="246"/>
      <c r="R601" s="246"/>
    </row>
    <row r="602" spans="1:22" ht="12" thickBot="1">
      <c r="A602" s="258"/>
      <c r="B602" s="8" t="s">
        <v>333</v>
      </c>
      <c r="C602" s="8"/>
      <c r="D602" s="8"/>
      <c r="E602" s="8"/>
      <c r="F602" s="8"/>
      <c r="G602" s="8"/>
      <c r="H602" s="8"/>
      <c r="I602" s="8"/>
      <c r="J602" s="8"/>
      <c r="K602" s="44">
        <f>I350</f>
        <v>1000</v>
      </c>
      <c r="L602" s="44"/>
      <c r="M602" s="247">
        <f>SUM(K600:K602)</f>
        <v>1000</v>
      </c>
      <c r="N602" s="247"/>
      <c r="O602" s="63">
        <f>O595-M602</f>
        <v>119212.66959</v>
      </c>
      <c r="P602" s="63"/>
      <c r="Q602" s="247">
        <f>Q595-M602</f>
        <v>19436.153830300002</v>
      </c>
      <c r="R602" s="247"/>
    </row>
    <row r="603" spans="1:22" ht="12" thickBot="1">
      <c r="A603" s="148" t="s">
        <v>344</v>
      </c>
      <c r="B603" s="148"/>
      <c r="C603" s="148"/>
      <c r="D603" s="148"/>
      <c r="E603" s="148"/>
      <c r="F603" s="148"/>
      <c r="G603" s="148"/>
      <c r="H603" s="148"/>
      <c r="I603" s="148"/>
      <c r="J603" s="148"/>
      <c r="K603" s="148"/>
      <c r="L603" s="148"/>
      <c r="M603" s="63">
        <f>M581+M588+M595+M602</f>
        <v>1000</v>
      </c>
      <c r="N603" s="63"/>
      <c r="O603" s="163"/>
      <c r="P603" s="163"/>
      <c r="Q603" s="163"/>
      <c r="R603" s="163"/>
    </row>
    <row r="604" spans="1:22" s="54" customFormat="1" ht="12" thickBot="1">
      <c r="A604" s="265"/>
      <c r="B604" s="265"/>
      <c r="C604" s="265"/>
      <c r="D604" s="265"/>
      <c r="E604" s="265"/>
      <c r="F604" s="265"/>
      <c r="G604" s="265"/>
      <c r="H604" s="265"/>
      <c r="I604" s="265"/>
      <c r="J604" s="265"/>
      <c r="K604" s="265"/>
      <c r="L604" s="265"/>
      <c r="M604" s="163"/>
      <c r="N604" s="163"/>
      <c r="O604" s="163"/>
      <c r="P604" s="163"/>
      <c r="Q604" s="163"/>
      <c r="R604" s="163"/>
    </row>
    <row r="605" spans="1:22" ht="12" customHeight="1" thickBot="1">
      <c r="A605" s="23" t="s">
        <v>345</v>
      </c>
      <c r="B605" s="262" t="s">
        <v>346</v>
      </c>
      <c r="C605" s="262"/>
      <c r="D605" s="262"/>
      <c r="E605" s="262"/>
      <c r="F605" s="262"/>
      <c r="G605" s="262"/>
      <c r="H605" s="262"/>
      <c r="I605" s="262"/>
      <c r="J605" s="262"/>
      <c r="K605" s="262"/>
      <c r="L605" s="262"/>
      <c r="M605" s="246" t="s">
        <v>347</v>
      </c>
      <c r="N605" s="246"/>
      <c r="O605" s="246" t="s">
        <v>315</v>
      </c>
      <c r="P605" s="246"/>
      <c r="Q605" s="246" t="s">
        <v>348</v>
      </c>
      <c r="R605" s="246"/>
    </row>
    <row r="606" spans="1:22" ht="12" thickBot="1">
      <c r="A606" s="23" t="s">
        <v>214</v>
      </c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9"/>
      <c r="M606" s="246"/>
      <c r="N606" s="246"/>
      <c r="O606" s="246"/>
      <c r="P606" s="246"/>
      <c r="Q606" s="246"/>
      <c r="R606" s="246"/>
    </row>
    <row r="607" spans="1:22" ht="12" thickBot="1">
      <c r="A607" s="232" t="s">
        <v>147</v>
      </c>
      <c r="B607" s="8" t="s">
        <v>349</v>
      </c>
      <c r="C607" s="8"/>
      <c r="D607" s="8"/>
      <c r="E607" s="8"/>
      <c r="F607" s="8"/>
      <c r="G607" s="8"/>
      <c r="H607" s="60">
        <f>SUMIF(V$361:V$401,A607,W$361:W$401)</f>
        <v>0</v>
      </c>
      <c r="I607" s="107" t="s">
        <v>328</v>
      </c>
      <c r="J607" s="266">
        <v>17.5</v>
      </c>
      <c r="K607" s="267">
        <f>J607*H607</f>
        <v>0</v>
      </c>
      <c r="L607" s="267"/>
      <c r="M607" s="246"/>
      <c r="N607" s="246"/>
      <c r="O607" s="246"/>
      <c r="P607" s="246"/>
      <c r="Q607" s="246"/>
      <c r="R607" s="246"/>
    </row>
    <row r="608" spans="1:22" ht="12" thickBot="1">
      <c r="A608" s="232" t="s">
        <v>148</v>
      </c>
      <c r="B608" s="8" t="s">
        <v>332</v>
      </c>
      <c r="C608" s="8"/>
      <c r="D608" s="8"/>
      <c r="E608" s="8"/>
      <c r="F608" s="8"/>
      <c r="G608" s="8"/>
      <c r="H608" s="8"/>
      <c r="I608" s="8"/>
      <c r="J608" s="8"/>
      <c r="K608" s="247">
        <f>SUMIF(V$361:V$401,A608,W$361:W$401)</f>
        <v>0</v>
      </c>
      <c r="L608" s="247"/>
      <c r="M608" s="246"/>
      <c r="N608" s="246"/>
      <c r="O608" s="246"/>
      <c r="P608" s="246"/>
      <c r="Q608" s="246"/>
      <c r="R608" s="246"/>
    </row>
    <row r="609" spans="1:18" ht="12" thickBot="1">
      <c r="A609" s="7"/>
      <c r="B609" s="29" t="s">
        <v>333</v>
      </c>
      <c r="C609" s="29"/>
      <c r="D609" s="29"/>
      <c r="E609" s="29"/>
      <c r="F609" s="29"/>
      <c r="G609" s="29"/>
      <c r="H609" s="29"/>
      <c r="I609" s="29"/>
      <c r="J609" s="71"/>
      <c r="K609" s="63">
        <f>I414</f>
        <v>5000</v>
      </c>
      <c r="L609" s="63"/>
      <c r="M609" s="247">
        <f>SUM(K607:K609)</f>
        <v>5000</v>
      </c>
      <c r="N609" s="247"/>
      <c r="O609" s="63">
        <f>O602-M609</f>
        <v>114212.66959</v>
      </c>
      <c r="P609" s="63"/>
      <c r="Q609" s="63">
        <f>J574-M609</f>
        <v>94776.515759699992</v>
      </c>
      <c r="R609" s="63"/>
    </row>
    <row r="610" spans="1:18" ht="12" thickBot="1">
      <c r="A610" s="17" t="s">
        <v>350</v>
      </c>
      <c r="B610" s="262" t="s">
        <v>346</v>
      </c>
      <c r="C610" s="262"/>
      <c r="D610" s="262"/>
      <c r="E610" s="262"/>
      <c r="F610" s="262"/>
      <c r="G610" s="262"/>
      <c r="H610" s="262"/>
      <c r="I610" s="262"/>
      <c r="J610" s="262"/>
      <c r="K610" s="262"/>
      <c r="L610" s="262"/>
      <c r="M610" s="246" t="s">
        <v>351</v>
      </c>
      <c r="N610" s="246"/>
      <c r="O610" s="246" t="s">
        <v>315</v>
      </c>
      <c r="P610" s="246"/>
      <c r="Q610" s="246" t="s">
        <v>348</v>
      </c>
      <c r="R610" s="246"/>
    </row>
    <row r="611" spans="1:18" ht="12" thickBot="1">
      <c r="A611" s="23" t="s">
        <v>248</v>
      </c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9"/>
      <c r="M611" s="246"/>
      <c r="N611" s="246"/>
      <c r="O611" s="246"/>
      <c r="P611" s="246"/>
      <c r="Q611" s="246"/>
      <c r="R611" s="246"/>
    </row>
    <row r="612" spans="1:18" ht="12" customHeight="1" thickBot="1">
      <c r="A612" s="232" t="s">
        <v>147</v>
      </c>
      <c r="B612" s="8" t="s">
        <v>352</v>
      </c>
      <c r="C612" s="8"/>
      <c r="D612" s="8"/>
      <c r="E612" s="8"/>
      <c r="F612" s="8"/>
      <c r="G612" s="8"/>
      <c r="H612" s="60">
        <f>F428</f>
        <v>350</v>
      </c>
      <c r="I612" s="107" t="s">
        <v>328</v>
      </c>
      <c r="J612" s="266">
        <v>50</v>
      </c>
      <c r="K612" s="63">
        <f>J612*H612</f>
        <v>17500</v>
      </c>
      <c r="L612" s="63"/>
      <c r="M612" s="246"/>
      <c r="N612" s="246"/>
      <c r="O612" s="246"/>
      <c r="P612" s="246"/>
      <c r="Q612" s="246"/>
      <c r="R612" s="246"/>
    </row>
    <row r="613" spans="1:18" ht="12" thickBot="1">
      <c r="A613" s="7"/>
      <c r="B613" s="29" t="s">
        <v>332</v>
      </c>
      <c r="C613" s="29"/>
      <c r="D613" s="29"/>
      <c r="E613" s="29"/>
      <c r="F613" s="29"/>
      <c r="G613" s="29"/>
      <c r="H613" s="29"/>
      <c r="I613" s="29"/>
      <c r="J613" s="71"/>
      <c r="K613" s="63">
        <f>I434</f>
        <v>3500</v>
      </c>
      <c r="L613" s="63"/>
      <c r="M613" s="63">
        <f>SUM(K611:K613)</f>
        <v>21000</v>
      </c>
      <c r="N613" s="63"/>
      <c r="O613" s="63">
        <f>O609-M613</f>
        <v>93212.669590000005</v>
      </c>
      <c r="P613" s="63"/>
      <c r="Q613" s="63">
        <f>Q609-M613</f>
        <v>73776.515759699992</v>
      </c>
      <c r="R613" s="63"/>
    </row>
    <row r="614" spans="1:18" ht="12" thickBot="1">
      <c r="A614" s="17" t="s">
        <v>353</v>
      </c>
      <c r="B614" s="262" t="s">
        <v>346</v>
      </c>
      <c r="C614" s="262"/>
      <c r="D614" s="262"/>
      <c r="E614" s="262"/>
      <c r="F614" s="262"/>
      <c r="G614" s="262"/>
      <c r="H614" s="262"/>
      <c r="I614" s="262"/>
      <c r="J614" s="262"/>
      <c r="K614" s="262"/>
      <c r="L614" s="262"/>
      <c r="M614" s="246" t="s">
        <v>354</v>
      </c>
      <c r="N614" s="246"/>
      <c r="O614" s="246" t="s">
        <v>315</v>
      </c>
      <c r="P614" s="246"/>
      <c r="Q614" s="246" t="s">
        <v>348</v>
      </c>
      <c r="R614" s="246"/>
    </row>
    <row r="615" spans="1:18" ht="12" thickBot="1">
      <c r="A615" s="23" t="s">
        <v>263</v>
      </c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9"/>
      <c r="M615" s="246"/>
      <c r="N615" s="246"/>
      <c r="O615" s="246"/>
      <c r="P615" s="246"/>
      <c r="Q615" s="246"/>
      <c r="R615" s="246"/>
    </row>
    <row r="616" spans="1:18" ht="12" thickBot="1">
      <c r="A616" s="232" t="s">
        <v>147</v>
      </c>
      <c r="B616" s="8" t="s">
        <v>355</v>
      </c>
      <c r="C616" s="8"/>
      <c r="D616" s="8"/>
      <c r="E616" s="8"/>
      <c r="F616" s="8"/>
      <c r="G616" s="8"/>
      <c r="H616" s="60">
        <f>SUMIF(V$443:V$474,A616,W$443:W$474)</f>
        <v>425</v>
      </c>
      <c r="I616" s="107" t="s">
        <v>328</v>
      </c>
      <c r="J616" s="266">
        <v>35</v>
      </c>
      <c r="K616" s="157">
        <f>J616*H616</f>
        <v>14875</v>
      </c>
      <c r="L616" s="157"/>
      <c r="M616" s="246"/>
      <c r="N616" s="246"/>
      <c r="O616" s="246"/>
      <c r="P616" s="246"/>
      <c r="Q616" s="246"/>
      <c r="R616" s="246"/>
    </row>
    <row r="617" spans="1:18" ht="12" thickBot="1">
      <c r="A617" s="232" t="s">
        <v>148</v>
      </c>
      <c r="B617" s="8" t="s">
        <v>349</v>
      </c>
      <c r="C617" s="8"/>
      <c r="D617" s="8"/>
      <c r="E617" s="8"/>
      <c r="F617" s="8"/>
      <c r="G617" s="8"/>
      <c r="H617" s="60">
        <f>SUMIF(V$443:V$474,A617,W$443:W$474)</f>
        <v>60</v>
      </c>
      <c r="I617" s="107" t="s">
        <v>328</v>
      </c>
      <c r="J617" s="256">
        <v>17.5</v>
      </c>
      <c r="K617" s="157">
        <f>J617*H617</f>
        <v>1050</v>
      </c>
      <c r="L617" s="157"/>
      <c r="M617" s="246"/>
      <c r="N617" s="246"/>
      <c r="O617" s="246"/>
      <c r="P617" s="246"/>
      <c r="Q617" s="246"/>
      <c r="R617" s="246"/>
    </row>
    <row r="618" spans="1:18" ht="12" thickBot="1">
      <c r="A618" s="232" t="s">
        <v>149</v>
      </c>
      <c r="B618" s="8" t="s">
        <v>332</v>
      </c>
      <c r="C618" s="8"/>
      <c r="D618" s="8"/>
      <c r="E618" s="8"/>
      <c r="F618" s="8"/>
      <c r="G618" s="8"/>
      <c r="H618" s="8"/>
      <c r="I618" s="8"/>
      <c r="J618" s="8"/>
      <c r="K618" s="157">
        <f>SUMIF(V$443:V$474,A618,W$443:W$474)</f>
        <v>6575</v>
      </c>
      <c r="L618" s="157"/>
      <c r="M618" s="246"/>
      <c r="N618" s="246"/>
      <c r="O618" s="246"/>
      <c r="P618" s="246"/>
      <c r="Q618" s="246"/>
      <c r="R618" s="246"/>
    </row>
    <row r="619" spans="1:18" ht="12" customHeight="1" thickBot="1">
      <c r="A619" s="232" t="s">
        <v>150</v>
      </c>
      <c r="B619" s="8" t="s">
        <v>356</v>
      </c>
      <c r="C619" s="8"/>
      <c r="D619" s="8"/>
      <c r="E619" s="8"/>
      <c r="F619" s="8"/>
      <c r="G619" s="8"/>
      <c r="H619" s="8"/>
      <c r="I619" s="8"/>
      <c r="J619" s="8"/>
      <c r="K619" s="268">
        <f>SUMIF(V$443:V$474,A619,W$443:W$474)</f>
        <v>0</v>
      </c>
      <c r="L619" s="268"/>
      <c r="M619" s="246"/>
      <c r="N619" s="246"/>
      <c r="O619" s="246"/>
      <c r="P619" s="246"/>
      <c r="Q619" s="246"/>
      <c r="R619" s="246"/>
    </row>
    <row r="620" spans="1:18" ht="12" thickBot="1">
      <c r="A620" s="260"/>
      <c r="B620" s="29" t="s">
        <v>357</v>
      </c>
      <c r="C620" s="29"/>
      <c r="D620" s="29"/>
      <c r="E620" s="29"/>
      <c r="F620" s="29"/>
      <c r="G620" s="29"/>
      <c r="H620" s="29"/>
      <c r="I620" s="29"/>
      <c r="J620" s="29"/>
      <c r="K620" s="63">
        <f>I487</f>
        <v>5000</v>
      </c>
      <c r="L620" s="63"/>
      <c r="M620" s="269">
        <f>SUM(K616:K620)</f>
        <v>27500</v>
      </c>
      <c r="N620" s="269"/>
      <c r="O620" s="63">
        <f>O613-M620</f>
        <v>65712.669590000005</v>
      </c>
      <c r="P620" s="63"/>
      <c r="Q620" s="63">
        <f>Q613-M620</f>
        <v>46276.515759699992</v>
      </c>
      <c r="R620" s="63"/>
    </row>
    <row r="621" spans="1:18" ht="12" thickBot="1">
      <c r="A621" s="17" t="s">
        <v>242</v>
      </c>
      <c r="B621" s="270" t="s">
        <v>346</v>
      </c>
      <c r="C621" s="270"/>
      <c r="D621" s="270"/>
      <c r="E621" s="270"/>
      <c r="F621" s="270"/>
      <c r="G621" s="270"/>
      <c r="H621" s="270"/>
      <c r="I621" s="270"/>
      <c r="J621" s="270"/>
      <c r="K621" s="270"/>
      <c r="L621" s="270"/>
      <c r="M621" s="246" t="s">
        <v>358</v>
      </c>
      <c r="N621" s="246"/>
      <c r="O621" s="246" t="s">
        <v>315</v>
      </c>
      <c r="P621" s="246"/>
      <c r="Q621" s="246" t="s">
        <v>359</v>
      </c>
      <c r="R621" s="246"/>
    </row>
    <row r="622" spans="1:18" ht="12" thickBot="1">
      <c r="A622" s="23" t="s">
        <v>276</v>
      </c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46"/>
      <c r="N622" s="246"/>
      <c r="O622" s="246"/>
      <c r="P622" s="246"/>
      <c r="Q622" s="246"/>
      <c r="R622" s="246"/>
    </row>
    <row r="623" spans="1:18" ht="12" thickBot="1">
      <c r="A623" s="7" t="s">
        <v>278</v>
      </c>
      <c r="B623" s="8"/>
      <c r="C623" s="8"/>
      <c r="D623" s="8"/>
      <c r="E623" s="8"/>
      <c r="F623" s="8"/>
      <c r="G623" s="8"/>
      <c r="H623" s="8"/>
      <c r="I623" s="8"/>
      <c r="J623" s="8"/>
      <c r="K623" s="63">
        <f>I504</f>
        <v>12500</v>
      </c>
      <c r="L623" s="63"/>
      <c r="M623" s="246"/>
      <c r="N623" s="246"/>
      <c r="O623" s="246"/>
      <c r="P623" s="246"/>
      <c r="Q623" s="246"/>
      <c r="R623" s="246"/>
    </row>
    <row r="624" spans="1:18" ht="12" thickBot="1">
      <c r="A624" s="7" t="s">
        <v>285</v>
      </c>
      <c r="B624" s="8"/>
      <c r="C624" s="8"/>
      <c r="D624" s="8"/>
      <c r="E624" s="8"/>
      <c r="F624" s="8"/>
      <c r="G624" s="8"/>
      <c r="H624" s="8"/>
      <c r="I624" s="8"/>
      <c r="J624" s="8"/>
      <c r="K624" s="63">
        <f>I514</f>
        <v>10000</v>
      </c>
      <c r="L624" s="63"/>
      <c r="M624" s="246"/>
      <c r="N624" s="246"/>
      <c r="O624" s="246"/>
      <c r="P624" s="246"/>
      <c r="Q624" s="246"/>
      <c r="R624" s="246"/>
    </row>
    <row r="625" spans="1:23" ht="12" thickBot="1">
      <c r="A625" s="7" t="s">
        <v>292</v>
      </c>
      <c r="B625" s="8"/>
      <c r="C625" s="8"/>
      <c r="D625" s="8"/>
      <c r="E625" s="8"/>
      <c r="F625" s="8"/>
      <c r="G625" s="8"/>
      <c r="H625" s="8"/>
      <c r="I625" s="8"/>
      <c r="J625" s="8"/>
      <c r="K625" s="63">
        <f>I524</f>
        <v>10000</v>
      </c>
      <c r="L625" s="63"/>
      <c r="M625" s="246"/>
      <c r="N625" s="246"/>
      <c r="O625" s="246"/>
      <c r="P625" s="246"/>
      <c r="Q625" s="246"/>
      <c r="R625" s="246"/>
    </row>
    <row r="626" spans="1:23" ht="12" customHeight="1" thickBot="1">
      <c r="A626" s="7" t="s">
        <v>295</v>
      </c>
      <c r="B626" s="8"/>
      <c r="C626" s="8"/>
      <c r="D626" s="8"/>
      <c r="E626" s="8"/>
      <c r="F626" s="8"/>
      <c r="G626" s="8"/>
      <c r="H626" s="8"/>
      <c r="I626" s="8"/>
      <c r="J626" s="8"/>
      <c r="K626" s="63">
        <f>I529</f>
        <v>6000</v>
      </c>
      <c r="L626" s="63"/>
      <c r="M626" s="246"/>
      <c r="N626" s="246"/>
      <c r="O626" s="246"/>
      <c r="P626" s="246"/>
      <c r="Q626" s="246"/>
      <c r="R626" s="246"/>
    </row>
    <row r="627" spans="1:23" ht="12" thickBot="1">
      <c r="A627" s="70" t="s">
        <v>300</v>
      </c>
      <c r="B627" s="29"/>
      <c r="C627" s="29"/>
      <c r="D627" s="29"/>
      <c r="E627" s="29"/>
      <c r="F627" s="29"/>
      <c r="G627" s="29"/>
      <c r="H627" s="29"/>
      <c r="I627" s="29"/>
      <c r="J627" s="29"/>
      <c r="K627" s="63">
        <f>I558</f>
        <v>0</v>
      </c>
      <c r="L627" s="63"/>
      <c r="M627" s="63">
        <f>SUM(K623:L627)</f>
        <v>38500</v>
      </c>
      <c r="N627" s="63"/>
      <c r="O627" s="63">
        <f>O620-M627</f>
        <v>27212.669590000005</v>
      </c>
      <c r="P627" s="63"/>
      <c r="Q627" s="63">
        <f>Q620-M627</f>
        <v>7776.5157596999925</v>
      </c>
      <c r="R627" s="63"/>
    </row>
    <row r="628" spans="1:23" ht="12" thickBot="1">
      <c r="A628" s="148" t="s">
        <v>360</v>
      </c>
      <c r="B628" s="148"/>
      <c r="C628" s="148"/>
      <c r="D628" s="148"/>
      <c r="E628" s="148"/>
      <c r="F628" s="148"/>
      <c r="G628" s="148"/>
      <c r="H628" s="148"/>
      <c r="I628" s="148"/>
      <c r="J628" s="148"/>
      <c r="K628" s="148"/>
      <c r="L628" s="148"/>
      <c r="M628" s="63">
        <f>M609+M613+M620+M627</f>
        <v>92000</v>
      </c>
      <c r="N628" s="63"/>
    </row>
    <row r="629" spans="1:23" ht="12" thickBot="1"/>
    <row r="630" spans="1:23" ht="12" thickBot="1">
      <c r="A630" s="148" t="s">
        <v>361</v>
      </c>
      <c r="B630" s="148"/>
      <c r="C630" s="148"/>
      <c r="D630" s="148"/>
      <c r="E630" s="148"/>
      <c r="F630" s="148"/>
      <c r="G630" s="148"/>
      <c r="H630" s="148"/>
      <c r="I630" s="148"/>
      <c r="J630" s="148"/>
      <c r="K630" s="148"/>
      <c r="L630" s="148"/>
      <c r="M630" s="63">
        <f>M571</f>
        <v>17305</v>
      </c>
      <c r="N630" s="63"/>
    </row>
    <row r="631" spans="1:23" ht="12" thickBot="1">
      <c r="A631" s="148" t="s">
        <v>362</v>
      </c>
      <c r="B631" s="148"/>
      <c r="C631" s="148"/>
      <c r="D631" s="148"/>
      <c r="E631" s="148"/>
      <c r="F631" s="148"/>
      <c r="G631" s="148"/>
      <c r="H631" s="148"/>
      <c r="I631" s="148"/>
      <c r="J631" s="148"/>
      <c r="K631" s="148"/>
      <c r="L631" s="148"/>
      <c r="M631" s="63">
        <f>M603+M628</f>
        <v>93000</v>
      </c>
      <c r="N631" s="63"/>
    </row>
    <row r="632" spans="1:23" ht="12" thickBot="1">
      <c r="A632" s="148" t="s">
        <v>363</v>
      </c>
      <c r="B632" s="148"/>
      <c r="C632" s="148"/>
      <c r="D632" s="148"/>
      <c r="E632" s="148"/>
      <c r="F632" s="148"/>
      <c r="G632" s="148"/>
      <c r="H632" s="148"/>
      <c r="I632" s="148"/>
      <c r="J632" s="148"/>
      <c r="K632" s="148"/>
      <c r="L632" s="148"/>
      <c r="M632" s="63">
        <f>Q627+Q602</f>
        <v>27212.669589999994</v>
      </c>
      <c r="N632" s="63"/>
    </row>
    <row r="633" spans="1:23" ht="12" thickBot="1">
      <c r="A633" s="148" t="s">
        <v>364</v>
      </c>
      <c r="B633" s="148"/>
      <c r="C633" s="148"/>
      <c r="D633" s="148"/>
      <c r="E633" s="148"/>
      <c r="F633" s="148"/>
      <c r="G633" s="148"/>
      <c r="H633" s="148"/>
      <c r="I633" s="148"/>
      <c r="J633" s="148"/>
      <c r="K633" s="148"/>
      <c r="L633" s="148"/>
      <c r="M633" s="63">
        <f>J565</f>
        <v>0</v>
      </c>
      <c r="N633" s="63"/>
    </row>
    <row r="634" spans="1:23" ht="12" thickBot="1">
      <c r="A634" s="148" t="s">
        <v>365</v>
      </c>
      <c r="B634" s="148"/>
      <c r="C634" s="148"/>
      <c r="D634" s="148"/>
      <c r="E634" s="148"/>
      <c r="F634" s="148"/>
      <c r="G634" s="148"/>
      <c r="H634" s="148"/>
      <c r="I634" s="148"/>
      <c r="J634" s="148"/>
      <c r="K634" s="148"/>
      <c r="L634" s="148"/>
      <c r="M634" s="63">
        <f>SUM(M630:M633)</f>
        <v>137517.66959</v>
      </c>
      <c r="N634" s="63"/>
      <c r="O634" s="271" t="str">
        <f>IF(M634=J564,V634,W634)</f>
        <v>Ok</v>
      </c>
      <c r="V634" s="2" t="s">
        <v>171</v>
      </c>
      <c r="W634" s="2" t="s">
        <v>56</v>
      </c>
    </row>
  </sheetData>
  <mergeCells count="860">
    <mergeCell ref="M631:N631"/>
    <mergeCell ref="A632:L632"/>
    <mergeCell ref="M632:N632"/>
    <mergeCell ref="A633:L633"/>
    <mergeCell ref="M633:N633"/>
    <mergeCell ref="A634:L634"/>
    <mergeCell ref="M634:N634"/>
    <mergeCell ref="M627:N627"/>
    <mergeCell ref="O627:P627"/>
    <mergeCell ref="Q627:R627"/>
    <mergeCell ref="A628:L628"/>
    <mergeCell ref="M628:N628"/>
    <mergeCell ref="A630:L630"/>
    <mergeCell ref="M630:N630"/>
    <mergeCell ref="K623:L623"/>
    <mergeCell ref="K624:L624"/>
    <mergeCell ref="K625:L625"/>
    <mergeCell ref="K626:L626"/>
    <mergeCell ref="K627:L627"/>
    <mergeCell ref="A631:L631"/>
    <mergeCell ref="K619:L619"/>
    <mergeCell ref="K620:L620"/>
    <mergeCell ref="M620:N620"/>
    <mergeCell ref="O620:P620"/>
    <mergeCell ref="Q620:R620"/>
    <mergeCell ref="B621:L621"/>
    <mergeCell ref="M621:N626"/>
    <mergeCell ref="O621:P626"/>
    <mergeCell ref="Q621:R626"/>
    <mergeCell ref="B614:L614"/>
    <mergeCell ref="M614:N619"/>
    <mergeCell ref="O614:P619"/>
    <mergeCell ref="Q614:R619"/>
    <mergeCell ref="K616:L616"/>
    <mergeCell ref="K617:L617"/>
    <mergeCell ref="K618:L618"/>
    <mergeCell ref="B610:L610"/>
    <mergeCell ref="M610:N612"/>
    <mergeCell ref="O610:P612"/>
    <mergeCell ref="Q610:R612"/>
    <mergeCell ref="K612:L612"/>
    <mergeCell ref="K613:L613"/>
    <mergeCell ref="M613:N613"/>
    <mergeCell ref="O613:P613"/>
    <mergeCell ref="Q613:R613"/>
    <mergeCell ref="K607:L607"/>
    <mergeCell ref="K608:L608"/>
    <mergeCell ref="K609:L609"/>
    <mergeCell ref="M609:N609"/>
    <mergeCell ref="O609:P609"/>
    <mergeCell ref="Q609:R609"/>
    <mergeCell ref="M602:N602"/>
    <mergeCell ref="O602:P602"/>
    <mergeCell ref="Q602:R602"/>
    <mergeCell ref="A603:L603"/>
    <mergeCell ref="M603:N603"/>
    <mergeCell ref="B605:L605"/>
    <mergeCell ref="M605:N608"/>
    <mergeCell ref="O605:P608"/>
    <mergeCell ref="Q605:R608"/>
    <mergeCell ref="K598:L598"/>
    <mergeCell ref="K599:L599"/>
    <mergeCell ref="K600:L600"/>
    <mergeCell ref="K601:L601"/>
    <mergeCell ref="K602:L602"/>
    <mergeCell ref="M595:N595"/>
    <mergeCell ref="O595:P595"/>
    <mergeCell ref="Q595:R595"/>
    <mergeCell ref="B596:L596"/>
    <mergeCell ref="M596:N601"/>
    <mergeCell ref="O596:P601"/>
    <mergeCell ref="Q596:R601"/>
    <mergeCell ref="K597:L597"/>
    <mergeCell ref="K591:L591"/>
    <mergeCell ref="K592:L592"/>
    <mergeCell ref="K593:L593"/>
    <mergeCell ref="K594:L594"/>
    <mergeCell ref="K595:L595"/>
    <mergeCell ref="M588:N588"/>
    <mergeCell ref="O588:P588"/>
    <mergeCell ref="Q588:R588"/>
    <mergeCell ref="B589:L589"/>
    <mergeCell ref="M589:N594"/>
    <mergeCell ref="O589:P594"/>
    <mergeCell ref="Q589:R594"/>
    <mergeCell ref="K590:L590"/>
    <mergeCell ref="K584:L584"/>
    <mergeCell ref="K585:L585"/>
    <mergeCell ref="K586:L586"/>
    <mergeCell ref="K587:L587"/>
    <mergeCell ref="K588:L588"/>
    <mergeCell ref="O581:P581"/>
    <mergeCell ref="Q581:R581"/>
    <mergeCell ref="B582:L582"/>
    <mergeCell ref="M582:N587"/>
    <mergeCell ref="O582:P587"/>
    <mergeCell ref="Q582:R587"/>
    <mergeCell ref="K583:L583"/>
    <mergeCell ref="O575:P580"/>
    <mergeCell ref="Q575:R580"/>
    <mergeCell ref="K576:L576"/>
    <mergeCell ref="K577:L577"/>
    <mergeCell ref="K578:L578"/>
    <mergeCell ref="K579:L579"/>
    <mergeCell ref="K580:L580"/>
    <mergeCell ref="K581:L581"/>
    <mergeCell ref="M581:N581"/>
    <mergeCell ref="D573:E573"/>
    <mergeCell ref="J573:L573"/>
    <mergeCell ref="D574:E574"/>
    <mergeCell ref="J574:L574"/>
    <mergeCell ref="B575:L575"/>
    <mergeCell ref="M575:N580"/>
    <mergeCell ref="M567:N570"/>
    <mergeCell ref="O567:P570"/>
    <mergeCell ref="K568:L568"/>
    <mergeCell ref="K569:L569"/>
    <mergeCell ref="K570:L570"/>
    <mergeCell ref="K571:L571"/>
    <mergeCell ref="M571:N571"/>
    <mergeCell ref="O571:P571"/>
    <mergeCell ref="J572:L572"/>
    <mergeCell ref="I559:J559"/>
    <mergeCell ref="O559:P559"/>
    <mergeCell ref="Q559:R559"/>
    <mergeCell ref="I560:J560"/>
    <mergeCell ref="A563:R563"/>
    <mergeCell ref="J564:L564"/>
    <mergeCell ref="J565:L565"/>
    <mergeCell ref="J566:L566"/>
    <mergeCell ref="A567:L567"/>
    <mergeCell ref="I557:J557"/>
    <mergeCell ref="K557:L557"/>
    <mergeCell ref="M557:N557"/>
    <mergeCell ref="O557:P557"/>
    <mergeCell ref="Q557:R557"/>
    <mergeCell ref="I558:J558"/>
    <mergeCell ref="O558:P558"/>
    <mergeCell ref="Q558:R558"/>
    <mergeCell ref="O550:P550"/>
    <mergeCell ref="Q550:R550"/>
    <mergeCell ref="C552:J552"/>
    <mergeCell ref="I554:J554"/>
    <mergeCell ref="I555:J555"/>
    <mergeCell ref="B556:H556"/>
    <mergeCell ref="I556:J556"/>
    <mergeCell ref="O556:P556"/>
    <mergeCell ref="Q556:R556"/>
    <mergeCell ref="B549:H549"/>
    <mergeCell ref="I549:J549"/>
    <mergeCell ref="I550:J550"/>
    <mergeCell ref="K550:L550"/>
    <mergeCell ref="M550:N550"/>
    <mergeCell ref="M543:N543"/>
    <mergeCell ref="O543:P543"/>
    <mergeCell ref="Q543:R543"/>
    <mergeCell ref="C545:J545"/>
    <mergeCell ref="I547:J547"/>
    <mergeCell ref="I548:J548"/>
    <mergeCell ref="O536:P536"/>
    <mergeCell ref="Q536:R536"/>
    <mergeCell ref="C538:J538"/>
    <mergeCell ref="I540:J540"/>
    <mergeCell ref="I541:J541"/>
    <mergeCell ref="B542:H542"/>
    <mergeCell ref="I542:J542"/>
    <mergeCell ref="I543:J543"/>
    <mergeCell ref="K543:L543"/>
    <mergeCell ref="B535:H535"/>
    <mergeCell ref="I535:J535"/>
    <mergeCell ref="I536:J536"/>
    <mergeCell ref="K536:L536"/>
    <mergeCell ref="M536:N536"/>
    <mergeCell ref="M529:N529"/>
    <mergeCell ref="O529:P529"/>
    <mergeCell ref="Q529:R529"/>
    <mergeCell ref="C531:J531"/>
    <mergeCell ref="I533:J533"/>
    <mergeCell ref="I534:J534"/>
    <mergeCell ref="K524:L524"/>
    <mergeCell ref="M524:N524"/>
    <mergeCell ref="O524:P524"/>
    <mergeCell ref="Q524:R524"/>
    <mergeCell ref="I527:J527"/>
    <mergeCell ref="F528:G528"/>
    <mergeCell ref="I528:J528"/>
    <mergeCell ref="I529:J529"/>
    <mergeCell ref="K529:L529"/>
    <mergeCell ref="B520:C520"/>
    <mergeCell ref="I520:J520"/>
    <mergeCell ref="B521:C521"/>
    <mergeCell ref="I521:J521"/>
    <mergeCell ref="B522:C522"/>
    <mergeCell ref="I522:J522"/>
    <mergeCell ref="B523:C523"/>
    <mergeCell ref="I523:J523"/>
    <mergeCell ref="I524:J524"/>
    <mergeCell ref="I514:J514"/>
    <mergeCell ref="K514:L514"/>
    <mergeCell ref="M514:N514"/>
    <mergeCell ref="O514:P514"/>
    <mergeCell ref="Q514:R514"/>
    <mergeCell ref="B518:C518"/>
    <mergeCell ref="I518:J518"/>
    <mergeCell ref="B519:C519"/>
    <mergeCell ref="I519:J519"/>
    <mergeCell ref="I510:J510"/>
    <mergeCell ref="B511:C511"/>
    <mergeCell ref="I511:J511"/>
    <mergeCell ref="B512:C512"/>
    <mergeCell ref="I512:J512"/>
    <mergeCell ref="B513:C513"/>
    <mergeCell ref="I513:J513"/>
    <mergeCell ref="K504:L504"/>
    <mergeCell ref="M504:N504"/>
    <mergeCell ref="O504:P504"/>
    <mergeCell ref="Q504:R504"/>
    <mergeCell ref="B508:C508"/>
    <mergeCell ref="I508:J508"/>
    <mergeCell ref="B509:C509"/>
    <mergeCell ref="I509:J509"/>
    <mergeCell ref="B510:C510"/>
    <mergeCell ref="F501:G501"/>
    <mergeCell ref="I501:J501"/>
    <mergeCell ref="F503:G503"/>
    <mergeCell ref="I503:J503"/>
    <mergeCell ref="I504:J504"/>
    <mergeCell ref="O488:P488"/>
    <mergeCell ref="Q488:R488"/>
    <mergeCell ref="I495:J495"/>
    <mergeCell ref="F499:G499"/>
    <mergeCell ref="I499:J499"/>
    <mergeCell ref="O486:P486"/>
    <mergeCell ref="Q486:R486"/>
    <mergeCell ref="I487:J487"/>
    <mergeCell ref="K487:L487"/>
    <mergeCell ref="M487:N487"/>
    <mergeCell ref="O487:P487"/>
    <mergeCell ref="Q487:R487"/>
    <mergeCell ref="B483:H483"/>
    <mergeCell ref="I483:J483"/>
    <mergeCell ref="B484:H484"/>
    <mergeCell ref="I484:J484"/>
    <mergeCell ref="B485:H485"/>
    <mergeCell ref="I485:J485"/>
    <mergeCell ref="B486:H486"/>
    <mergeCell ref="I486:J486"/>
    <mergeCell ref="I488:J488"/>
    <mergeCell ref="B480:H480"/>
    <mergeCell ref="I480:J480"/>
    <mergeCell ref="B481:H481"/>
    <mergeCell ref="I481:J481"/>
    <mergeCell ref="B482:H482"/>
    <mergeCell ref="I482:J482"/>
    <mergeCell ref="K475:L475"/>
    <mergeCell ref="M475:N475"/>
    <mergeCell ref="O475:P475"/>
    <mergeCell ref="Q475:R475"/>
    <mergeCell ref="I476:J476"/>
    <mergeCell ref="B478:H478"/>
    <mergeCell ref="I478:J478"/>
    <mergeCell ref="B479:H479"/>
    <mergeCell ref="I479:J479"/>
    <mergeCell ref="C469:J469"/>
    <mergeCell ref="I471:J471"/>
    <mergeCell ref="I472:J472"/>
    <mergeCell ref="I473:J473"/>
    <mergeCell ref="B474:H474"/>
    <mergeCell ref="I474:J474"/>
    <mergeCell ref="I475:J475"/>
    <mergeCell ref="I467:J467"/>
    <mergeCell ref="I468:J468"/>
    <mergeCell ref="K468:L468"/>
    <mergeCell ref="M468:N468"/>
    <mergeCell ref="O468:P468"/>
    <mergeCell ref="Q468:R468"/>
    <mergeCell ref="K461:L461"/>
    <mergeCell ref="M461:N461"/>
    <mergeCell ref="O461:P461"/>
    <mergeCell ref="Q461:R461"/>
    <mergeCell ref="C462:J462"/>
    <mergeCell ref="I464:J464"/>
    <mergeCell ref="I465:J465"/>
    <mergeCell ref="I466:J466"/>
    <mergeCell ref="B467:H467"/>
    <mergeCell ref="C455:J455"/>
    <mergeCell ref="I457:J457"/>
    <mergeCell ref="I458:J458"/>
    <mergeCell ref="I459:J459"/>
    <mergeCell ref="B460:H460"/>
    <mergeCell ref="I460:J460"/>
    <mergeCell ref="I461:J461"/>
    <mergeCell ref="I453:J453"/>
    <mergeCell ref="I454:J454"/>
    <mergeCell ref="K454:L454"/>
    <mergeCell ref="M454:N454"/>
    <mergeCell ref="O454:P454"/>
    <mergeCell ref="Q454:R454"/>
    <mergeCell ref="K447:L447"/>
    <mergeCell ref="M447:N447"/>
    <mergeCell ref="O447:P447"/>
    <mergeCell ref="Q447:R447"/>
    <mergeCell ref="C448:J448"/>
    <mergeCell ref="I450:J450"/>
    <mergeCell ref="I451:J451"/>
    <mergeCell ref="I452:J452"/>
    <mergeCell ref="B453:H453"/>
    <mergeCell ref="I443:J443"/>
    <mergeCell ref="I444:J444"/>
    <mergeCell ref="I445:J445"/>
    <mergeCell ref="B446:H446"/>
    <mergeCell ref="I446:J446"/>
    <mergeCell ref="I447:J447"/>
    <mergeCell ref="O436:P436"/>
    <mergeCell ref="Q436:R436"/>
    <mergeCell ref="I439:J439"/>
    <mergeCell ref="I440:J440"/>
    <mergeCell ref="C441:J441"/>
    <mergeCell ref="I433:J433"/>
    <mergeCell ref="I434:J434"/>
    <mergeCell ref="O434:P434"/>
    <mergeCell ref="Q434:R434"/>
    <mergeCell ref="I435:J435"/>
    <mergeCell ref="K435:L435"/>
    <mergeCell ref="M435:N435"/>
    <mergeCell ref="O435:P435"/>
    <mergeCell ref="Q435:R435"/>
    <mergeCell ref="D429:H429"/>
    <mergeCell ref="I429:J429"/>
    <mergeCell ref="D430:H430"/>
    <mergeCell ref="I430:J430"/>
    <mergeCell ref="D431:H431"/>
    <mergeCell ref="I431:J431"/>
    <mergeCell ref="D432:H432"/>
    <mergeCell ref="I432:J432"/>
    <mergeCell ref="D433:H433"/>
    <mergeCell ref="O415:P415"/>
    <mergeCell ref="Q415:R415"/>
    <mergeCell ref="I424:J424"/>
    <mergeCell ref="I425:J425"/>
    <mergeCell ref="I428:J428"/>
    <mergeCell ref="O413:P413"/>
    <mergeCell ref="Q413:R413"/>
    <mergeCell ref="I414:J414"/>
    <mergeCell ref="K414:L414"/>
    <mergeCell ref="M414:N414"/>
    <mergeCell ref="O414:P414"/>
    <mergeCell ref="Q414:R414"/>
    <mergeCell ref="B411:H411"/>
    <mergeCell ref="I411:J411"/>
    <mergeCell ref="B412:H412"/>
    <mergeCell ref="I412:J412"/>
    <mergeCell ref="B413:H413"/>
    <mergeCell ref="I413:J413"/>
    <mergeCell ref="I415:J415"/>
    <mergeCell ref="I407:J407"/>
    <mergeCell ref="B408:H408"/>
    <mergeCell ref="I408:J408"/>
    <mergeCell ref="B409:H409"/>
    <mergeCell ref="I409:J409"/>
    <mergeCell ref="B410:H410"/>
    <mergeCell ref="I410:J410"/>
    <mergeCell ref="K403:L403"/>
    <mergeCell ref="M403:N403"/>
    <mergeCell ref="O403:P403"/>
    <mergeCell ref="Q403:R403"/>
    <mergeCell ref="B405:H405"/>
    <mergeCell ref="I405:J405"/>
    <mergeCell ref="B406:H406"/>
    <mergeCell ref="I406:J406"/>
    <mergeCell ref="B407:H407"/>
    <mergeCell ref="I397:J397"/>
    <mergeCell ref="I398:J398"/>
    <mergeCell ref="C399:J399"/>
    <mergeCell ref="I400:J400"/>
    <mergeCell ref="I401:J401"/>
    <mergeCell ref="I402:J402"/>
    <mergeCell ref="I403:J403"/>
    <mergeCell ref="I390:J390"/>
    <mergeCell ref="C391:J391"/>
    <mergeCell ref="I392:J392"/>
    <mergeCell ref="I393:J393"/>
    <mergeCell ref="I394:J394"/>
    <mergeCell ref="C395:J395"/>
    <mergeCell ref="I396:J396"/>
    <mergeCell ref="C383:J383"/>
    <mergeCell ref="I384:J384"/>
    <mergeCell ref="I385:J385"/>
    <mergeCell ref="I386:J386"/>
    <mergeCell ref="C387:J387"/>
    <mergeCell ref="I388:J388"/>
    <mergeCell ref="I389:J389"/>
    <mergeCell ref="C375:J375"/>
    <mergeCell ref="I376:J376"/>
    <mergeCell ref="I377:J377"/>
    <mergeCell ref="I378:J378"/>
    <mergeCell ref="C379:J379"/>
    <mergeCell ref="I380:J380"/>
    <mergeCell ref="I381:J381"/>
    <mergeCell ref="I382:J382"/>
    <mergeCell ref="K368:L368"/>
    <mergeCell ref="M368:N368"/>
    <mergeCell ref="O368:P368"/>
    <mergeCell ref="Q368:R368"/>
    <mergeCell ref="I370:J370"/>
    <mergeCell ref="C371:J371"/>
    <mergeCell ref="I372:J372"/>
    <mergeCell ref="I373:J373"/>
    <mergeCell ref="I374:J374"/>
    <mergeCell ref="I362:J362"/>
    <mergeCell ref="I363:J363"/>
    <mergeCell ref="C364:J364"/>
    <mergeCell ref="I365:J365"/>
    <mergeCell ref="I366:J366"/>
    <mergeCell ref="I367:J367"/>
    <mergeCell ref="I368:J368"/>
    <mergeCell ref="O351:P351"/>
    <mergeCell ref="Q351:R351"/>
    <mergeCell ref="I352:J352"/>
    <mergeCell ref="O352:P352"/>
    <mergeCell ref="Q352:R352"/>
    <mergeCell ref="I357:J357"/>
    <mergeCell ref="I359:J359"/>
    <mergeCell ref="C360:J360"/>
    <mergeCell ref="I361:J361"/>
    <mergeCell ref="O349:P349"/>
    <mergeCell ref="Q349:R349"/>
    <mergeCell ref="I350:J350"/>
    <mergeCell ref="K350:L350"/>
    <mergeCell ref="M350:N350"/>
    <mergeCell ref="O350:P350"/>
    <mergeCell ref="Q350:R350"/>
    <mergeCell ref="B347:H347"/>
    <mergeCell ref="I347:J347"/>
    <mergeCell ref="B348:H348"/>
    <mergeCell ref="I348:J348"/>
    <mergeCell ref="B349:H349"/>
    <mergeCell ref="I349:J349"/>
    <mergeCell ref="I351:J351"/>
    <mergeCell ref="M343:N343"/>
    <mergeCell ref="O343:P343"/>
    <mergeCell ref="Q343:R343"/>
    <mergeCell ref="B345:H345"/>
    <mergeCell ref="I345:J345"/>
    <mergeCell ref="B346:H346"/>
    <mergeCell ref="I346:J346"/>
    <mergeCell ref="I340:J340"/>
    <mergeCell ref="I341:J341"/>
    <mergeCell ref="I342:J342"/>
    <mergeCell ref="I343:J343"/>
    <mergeCell ref="K343:L343"/>
    <mergeCell ref="I333:J333"/>
    <mergeCell ref="I334:J334"/>
    <mergeCell ref="I335:J335"/>
    <mergeCell ref="D336:J336"/>
    <mergeCell ref="I338:J338"/>
    <mergeCell ref="I339:J339"/>
    <mergeCell ref="I326:J326"/>
    <mergeCell ref="I327:J327"/>
    <mergeCell ref="I328:J328"/>
    <mergeCell ref="D329:J329"/>
    <mergeCell ref="I331:J331"/>
    <mergeCell ref="I332:J332"/>
    <mergeCell ref="I319:J319"/>
    <mergeCell ref="I320:J320"/>
    <mergeCell ref="I321:J321"/>
    <mergeCell ref="D322:J322"/>
    <mergeCell ref="I324:J324"/>
    <mergeCell ref="I325:J325"/>
    <mergeCell ref="I312:J312"/>
    <mergeCell ref="I313:J313"/>
    <mergeCell ref="I314:J314"/>
    <mergeCell ref="D315:J315"/>
    <mergeCell ref="I317:J317"/>
    <mergeCell ref="I318:J318"/>
    <mergeCell ref="Q303:R303"/>
    <mergeCell ref="I304:J304"/>
    <mergeCell ref="O304:P304"/>
    <mergeCell ref="Q304:R304"/>
    <mergeCell ref="I306:J306"/>
    <mergeCell ref="I307:J307"/>
    <mergeCell ref="D308:J308"/>
    <mergeCell ref="I310:J310"/>
    <mergeCell ref="I311:J311"/>
    <mergeCell ref="Q299:R299"/>
    <mergeCell ref="B301:H301"/>
    <mergeCell ref="I301:J301"/>
    <mergeCell ref="B302:H302"/>
    <mergeCell ref="I302:J302"/>
    <mergeCell ref="O302:P302"/>
    <mergeCell ref="Q302:R302"/>
    <mergeCell ref="I298:J298"/>
    <mergeCell ref="I299:J299"/>
    <mergeCell ref="K299:L299"/>
    <mergeCell ref="M299:N299"/>
    <mergeCell ref="O299:P299"/>
    <mergeCell ref="I303:J303"/>
    <mergeCell ref="K303:L303"/>
    <mergeCell ref="M303:N303"/>
    <mergeCell ref="O303:P303"/>
    <mergeCell ref="I291:J291"/>
    <mergeCell ref="I292:J292"/>
    <mergeCell ref="D293:J293"/>
    <mergeCell ref="I294:J294"/>
    <mergeCell ref="I295:J295"/>
    <mergeCell ref="I296:J296"/>
    <mergeCell ref="I297:J297"/>
    <mergeCell ref="I285:J285"/>
    <mergeCell ref="I286:J286"/>
    <mergeCell ref="D287:J287"/>
    <mergeCell ref="I288:J288"/>
    <mergeCell ref="I289:J289"/>
    <mergeCell ref="I290:J290"/>
    <mergeCell ref="I279:J279"/>
    <mergeCell ref="K279:L279"/>
    <mergeCell ref="M279:N279"/>
    <mergeCell ref="O279:P279"/>
    <mergeCell ref="Q279:R279"/>
    <mergeCell ref="I280:J280"/>
    <mergeCell ref="O280:P280"/>
    <mergeCell ref="Q280:R280"/>
    <mergeCell ref="B277:H277"/>
    <mergeCell ref="I277:J277"/>
    <mergeCell ref="B278:H278"/>
    <mergeCell ref="I278:J278"/>
    <mergeCell ref="O278:P278"/>
    <mergeCell ref="Q278:R278"/>
    <mergeCell ref="I273:J273"/>
    <mergeCell ref="K273:L273"/>
    <mergeCell ref="M273:N273"/>
    <mergeCell ref="O273:P273"/>
    <mergeCell ref="Q273:R273"/>
    <mergeCell ref="B275:H275"/>
    <mergeCell ref="I275:J275"/>
    <mergeCell ref="B276:H276"/>
    <mergeCell ref="I276:J276"/>
    <mergeCell ref="I266:J266"/>
    <mergeCell ref="D267:J267"/>
    <mergeCell ref="I268:J268"/>
    <mergeCell ref="I269:J269"/>
    <mergeCell ref="I270:J270"/>
    <mergeCell ref="I271:J271"/>
    <mergeCell ref="I272:J272"/>
    <mergeCell ref="I259:J259"/>
    <mergeCell ref="I260:J260"/>
    <mergeCell ref="D261:J261"/>
    <mergeCell ref="I262:J262"/>
    <mergeCell ref="I263:J263"/>
    <mergeCell ref="I264:J264"/>
    <mergeCell ref="I265:J265"/>
    <mergeCell ref="I252:J252"/>
    <mergeCell ref="I253:J253"/>
    <mergeCell ref="I254:J254"/>
    <mergeCell ref="D255:J255"/>
    <mergeCell ref="I256:J256"/>
    <mergeCell ref="I257:J257"/>
    <mergeCell ref="I258:J258"/>
    <mergeCell ref="I245:J245"/>
    <mergeCell ref="I246:J246"/>
    <mergeCell ref="I247:J247"/>
    <mergeCell ref="I248:J248"/>
    <mergeCell ref="D249:J249"/>
    <mergeCell ref="I250:J250"/>
    <mergeCell ref="I251:J251"/>
    <mergeCell ref="I238:J238"/>
    <mergeCell ref="I239:J239"/>
    <mergeCell ref="I240:J240"/>
    <mergeCell ref="I241:J241"/>
    <mergeCell ref="I242:J242"/>
    <mergeCell ref="D243:J243"/>
    <mergeCell ref="I244:J244"/>
    <mergeCell ref="D231:J231"/>
    <mergeCell ref="I232:J232"/>
    <mergeCell ref="I233:J233"/>
    <mergeCell ref="I234:J234"/>
    <mergeCell ref="I235:J235"/>
    <mergeCell ref="I236:J236"/>
    <mergeCell ref="D237:J237"/>
    <mergeCell ref="I224:J224"/>
    <mergeCell ref="D225:J225"/>
    <mergeCell ref="I226:J226"/>
    <mergeCell ref="I227:J227"/>
    <mergeCell ref="I228:J228"/>
    <mergeCell ref="I229:J229"/>
    <mergeCell ref="I230:J230"/>
    <mergeCell ref="I217:J217"/>
    <mergeCell ref="I218:J218"/>
    <mergeCell ref="D219:J219"/>
    <mergeCell ref="I220:J220"/>
    <mergeCell ref="I221:J221"/>
    <mergeCell ref="I222:J222"/>
    <mergeCell ref="I223:J223"/>
    <mergeCell ref="I211:J211"/>
    <mergeCell ref="I212:J212"/>
    <mergeCell ref="D213:J213"/>
    <mergeCell ref="I214:J214"/>
    <mergeCell ref="I215:J215"/>
    <mergeCell ref="I216:J216"/>
    <mergeCell ref="I205:J205"/>
    <mergeCell ref="K205:L205"/>
    <mergeCell ref="M205:N205"/>
    <mergeCell ref="O205:P205"/>
    <mergeCell ref="Q205:R205"/>
    <mergeCell ref="I206:J206"/>
    <mergeCell ref="O206:P206"/>
    <mergeCell ref="Q206:R206"/>
    <mergeCell ref="B203:H203"/>
    <mergeCell ref="I203:J203"/>
    <mergeCell ref="B204:H204"/>
    <mergeCell ref="I204:J204"/>
    <mergeCell ref="O204:P204"/>
    <mergeCell ref="Q204:R204"/>
    <mergeCell ref="I199:J199"/>
    <mergeCell ref="K199:L199"/>
    <mergeCell ref="M199:N199"/>
    <mergeCell ref="O199:P199"/>
    <mergeCell ref="Q199:R199"/>
    <mergeCell ref="B201:H201"/>
    <mergeCell ref="I201:J201"/>
    <mergeCell ref="B202:H202"/>
    <mergeCell ref="I202:J202"/>
    <mergeCell ref="I192:J192"/>
    <mergeCell ref="D193:J193"/>
    <mergeCell ref="I194:J194"/>
    <mergeCell ref="I195:J195"/>
    <mergeCell ref="I196:J196"/>
    <mergeCell ref="I197:J197"/>
    <mergeCell ref="I198:J198"/>
    <mergeCell ref="I185:J185"/>
    <mergeCell ref="I186:J186"/>
    <mergeCell ref="D187:J187"/>
    <mergeCell ref="I188:J188"/>
    <mergeCell ref="I189:J189"/>
    <mergeCell ref="I190:J190"/>
    <mergeCell ref="I191:J191"/>
    <mergeCell ref="I178:J178"/>
    <mergeCell ref="I179:J179"/>
    <mergeCell ref="I180:J180"/>
    <mergeCell ref="D181:J181"/>
    <mergeCell ref="I182:J182"/>
    <mergeCell ref="I183:J183"/>
    <mergeCell ref="I184:J184"/>
    <mergeCell ref="I171:J171"/>
    <mergeCell ref="I172:J172"/>
    <mergeCell ref="I173:J173"/>
    <mergeCell ref="I174:J174"/>
    <mergeCell ref="D175:J175"/>
    <mergeCell ref="I176:J176"/>
    <mergeCell ref="I177:J177"/>
    <mergeCell ref="I164:J164"/>
    <mergeCell ref="I165:J165"/>
    <mergeCell ref="I166:J166"/>
    <mergeCell ref="I167:J167"/>
    <mergeCell ref="I168:J168"/>
    <mergeCell ref="D169:J169"/>
    <mergeCell ref="I170:J170"/>
    <mergeCell ref="D157:J157"/>
    <mergeCell ref="I158:J158"/>
    <mergeCell ref="I159:J159"/>
    <mergeCell ref="I160:J160"/>
    <mergeCell ref="I161:J161"/>
    <mergeCell ref="I162:J162"/>
    <mergeCell ref="D163:J163"/>
    <mergeCell ref="I150:J150"/>
    <mergeCell ref="D151:J151"/>
    <mergeCell ref="I152:J152"/>
    <mergeCell ref="I153:J153"/>
    <mergeCell ref="I154:J154"/>
    <mergeCell ref="I155:J155"/>
    <mergeCell ref="I156:J156"/>
    <mergeCell ref="I142:J142"/>
    <mergeCell ref="I143:J143"/>
    <mergeCell ref="I144:J144"/>
    <mergeCell ref="D145:J145"/>
    <mergeCell ref="I146:J146"/>
    <mergeCell ref="I147:J147"/>
    <mergeCell ref="I148:J148"/>
    <mergeCell ref="I149:J149"/>
    <mergeCell ref="A130:Q130"/>
    <mergeCell ref="A131:Q131"/>
    <mergeCell ref="A132:Q132"/>
    <mergeCell ref="A133:Q133"/>
    <mergeCell ref="I137:J137"/>
    <mergeCell ref="I138:J138"/>
    <mergeCell ref="D139:J139"/>
    <mergeCell ref="I140:J140"/>
    <mergeCell ref="I141:J141"/>
    <mergeCell ref="H127:I127"/>
    <mergeCell ref="J127:K127"/>
    <mergeCell ref="L127:M127"/>
    <mergeCell ref="N127:O127"/>
    <mergeCell ref="Q127:R127"/>
    <mergeCell ref="A129:Q129"/>
    <mergeCell ref="Q122:R122"/>
    <mergeCell ref="I123:J123"/>
    <mergeCell ref="A125:P125"/>
    <mergeCell ref="Q125:R125"/>
    <mergeCell ref="H126:I126"/>
    <mergeCell ref="J126:K126"/>
    <mergeCell ref="L126:M126"/>
    <mergeCell ref="N126:O126"/>
    <mergeCell ref="Q126:R126"/>
    <mergeCell ref="Q118:R118"/>
    <mergeCell ref="B120:H120"/>
    <mergeCell ref="I120:J120"/>
    <mergeCell ref="B121:H121"/>
    <mergeCell ref="I121:J121"/>
    <mergeCell ref="O121:P121"/>
    <mergeCell ref="Q121:R121"/>
    <mergeCell ref="I117:J117"/>
    <mergeCell ref="I118:J118"/>
    <mergeCell ref="K118:L118"/>
    <mergeCell ref="M118:N118"/>
    <mergeCell ref="O118:P118"/>
    <mergeCell ref="I122:J122"/>
    <mergeCell ref="K122:L122"/>
    <mergeCell ref="M122:N122"/>
    <mergeCell ref="O122:P122"/>
    <mergeCell ref="C110:J110"/>
    <mergeCell ref="I111:J111"/>
    <mergeCell ref="I112:J112"/>
    <mergeCell ref="I113:J113"/>
    <mergeCell ref="C114:J114"/>
    <mergeCell ref="I115:J115"/>
    <mergeCell ref="I116:J116"/>
    <mergeCell ref="C102:J102"/>
    <mergeCell ref="I103:J103"/>
    <mergeCell ref="I104:J104"/>
    <mergeCell ref="I105:J105"/>
    <mergeCell ref="C106:J106"/>
    <mergeCell ref="I107:J107"/>
    <mergeCell ref="I108:J108"/>
    <mergeCell ref="I109:J109"/>
    <mergeCell ref="I96:J96"/>
    <mergeCell ref="K96:L96"/>
    <mergeCell ref="M96:N96"/>
    <mergeCell ref="Q96:R96"/>
    <mergeCell ref="C97:J97"/>
    <mergeCell ref="C98:J98"/>
    <mergeCell ref="I99:J99"/>
    <mergeCell ref="I100:J100"/>
    <mergeCell ref="I101:J101"/>
    <mergeCell ref="C88:J88"/>
    <mergeCell ref="I89:J89"/>
    <mergeCell ref="I90:J90"/>
    <mergeCell ref="I91:J91"/>
    <mergeCell ref="C92:J92"/>
    <mergeCell ref="I93:J93"/>
    <mergeCell ref="I94:J94"/>
    <mergeCell ref="I95:J95"/>
    <mergeCell ref="I82:J82"/>
    <mergeCell ref="K82:L82"/>
    <mergeCell ref="M82:N82"/>
    <mergeCell ref="O82:P82"/>
    <mergeCell ref="Q82:R82"/>
    <mergeCell ref="C84:J84"/>
    <mergeCell ref="I85:J85"/>
    <mergeCell ref="I86:J86"/>
    <mergeCell ref="I87:J87"/>
    <mergeCell ref="K78:L78"/>
    <mergeCell ref="M78:N78"/>
    <mergeCell ref="O78:P78"/>
    <mergeCell ref="Q78:R78"/>
    <mergeCell ref="I80:J80"/>
    <mergeCell ref="I81:J81"/>
    <mergeCell ref="I74:J74"/>
    <mergeCell ref="I75:J75"/>
    <mergeCell ref="I76:J76"/>
    <mergeCell ref="I77:J77"/>
    <mergeCell ref="I78:J78"/>
    <mergeCell ref="A58:Q58"/>
    <mergeCell ref="A59:Q59"/>
    <mergeCell ref="A60:Q60"/>
    <mergeCell ref="A61:Q61"/>
    <mergeCell ref="I69:J69"/>
    <mergeCell ref="I70:J70"/>
    <mergeCell ref="I72:J72"/>
    <mergeCell ref="I73:J73"/>
    <mergeCell ref="A50:Q50"/>
    <mergeCell ref="A51:Q51"/>
    <mergeCell ref="A52:Q52"/>
    <mergeCell ref="A53:Q53"/>
    <mergeCell ref="A54:Q54"/>
    <mergeCell ref="A55:Q55"/>
    <mergeCell ref="A56:Q56"/>
    <mergeCell ref="A57:Q57"/>
    <mergeCell ref="H47:I47"/>
    <mergeCell ref="J47:K47"/>
    <mergeCell ref="L47:M47"/>
    <mergeCell ref="H48:I48"/>
    <mergeCell ref="J48:K48"/>
    <mergeCell ref="L48:M48"/>
    <mergeCell ref="H43:I44"/>
    <mergeCell ref="J43:K44"/>
    <mergeCell ref="L43:M44"/>
    <mergeCell ref="H45:I45"/>
    <mergeCell ref="J45:K45"/>
    <mergeCell ref="L45:M45"/>
    <mergeCell ref="H46:I46"/>
    <mergeCell ref="J46:K46"/>
    <mergeCell ref="L46:M46"/>
    <mergeCell ref="E37:M37"/>
    <mergeCell ref="H38:M38"/>
    <mergeCell ref="H39:I41"/>
    <mergeCell ref="J39:K41"/>
    <mergeCell ref="L39:M41"/>
    <mergeCell ref="H42:I42"/>
    <mergeCell ref="J42:K42"/>
    <mergeCell ref="L42:M42"/>
    <mergeCell ref="E43:G43"/>
    <mergeCell ref="O30:P30"/>
    <mergeCell ref="M31:N31"/>
    <mergeCell ref="O31:P31"/>
    <mergeCell ref="A33:D33"/>
    <mergeCell ref="E33:F33"/>
    <mergeCell ref="G33:N33"/>
    <mergeCell ref="O33:P33"/>
    <mergeCell ref="J27:K27"/>
    <mergeCell ref="L27:M27"/>
    <mergeCell ref="O27:P27"/>
    <mergeCell ref="L28:M28"/>
    <mergeCell ref="O28:P28"/>
    <mergeCell ref="O29:P29"/>
    <mergeCell ref="O23:P23"/>
    <mergeCell ref="B24:J24"/>
    <mergeCell ref="H25:I25"/>
    <mergeCell ref="J25:K25"/>
    <mergeCell ref="L25:M25"/>
    <mergeCell ref="A26:F26"/>
    <mergeCell ref="J26:K26"/>
    <mergeCell ref="L26:M26"/>
    <mergeCell ref="O26:P26"/>
    <mergeCell ref="M20:N20"/>
    <mergeCell ref="O20:P20"/>
    <mergeCell ref="G22:H22"/>
    <mergeCell ref="I22:J22"/>
    <mergeCell ref="K22:L22"/>
    <mergeCell ref="M22:N22"/>
    <mergeCell ref="O22:P22"/>
    <mergeCell ref="O10:P15"/>
    <mergeCell ref="G16:H16"/>
    <mergeCell ref="I16:J16"/>
    <mergeCell ref="K16:L16"/>
    <mergeCell ref="M16:N16"/>
    <mergeCell ref="O16:P16"/>
    <mergeCell ref="G20:H20"/>
    <mergeCell ref="I20:J20"/>
    <mergeCell ref="K20:L20"/>
    <mergeCell ref="K9:N9"/>
    <mergeCell ref="G10:H15"/>
    <mergeCell ref="I10:J15"/>
    <mergeCell ref="K10:L15"/>
    <mergeCell ref="M10:N15"/>
    <mergeCell ref="A2:P2"/>
    <mergeCell ref="A3:P3"/>
    <mergeCell ref="B5:P5"/>
    <mergeCell ref="A7:D7"/>
    <mergeCell ref="E7:P7"/>
    <mergeCell ref="A8:D8"/>
    <mergeCell ref="F8:P8"/>
  </mergeCells>
  <pageMargins left="0.7" right="0.7" top="0.75" bottom="0.75" header="0.3" footer="0.3"/>
  <pageSetup paperSize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C23" sqref="C23"/>
    </sheetView>
  </sheetViews>
  <sheetFormatPr defaultRowHeight="15"/>
  <sheetData>
    <row r="1" spans="1:9">
      <c r="A1">
        <v>118</v>
      </c>
      <c r="C1">
        <v>120212.66959</v>
      </c>
      <c r="G1" t="s">
        <v>366</v>
      </c>
      <c r="H1" t="s">
        <v>367</v>
      </c>
      <c r="I1" s="272">
        <f>A2/A4</f>
        <v>0.20805369127516779</v>
      </c>
    </row>
    <row r="2" spans="1:9">
      <c r="A2">
        <v>31</v>
      </c>
      <c r="G2" t="s">
        <v>366</v>
      </c>
      <c r="H2" t="s">
        <v>368</v>
      </c>
      <c r="I2" s="272">
        <f>A1/A4</f>
        <v>0.79194630872483218</v>
      </c>
    </row>
    <row r="4" spans="1:9">
      <c r="A4">
        <f>A1+A2</f>
        <v>149</v>
      </c>
    </row>
    <row r="6" spans="1:9">
      <c r="A6" t="s">
        <v>369</v>
      </c>
    </row>
    <row r="8" spans="1:9">
      <c r="A8" t="s">
        <v>368</v>
      </c>
      <c r="C8">
        <f>C1/A4*A1</f>
        <v>95201.979943758386</v>
      </c>
    </row>
    <row r="10" spans="1:9">
      <c r="A10" t="s">
        <v>370</v>
      </c>
      <c r="C10">
        <f>C1/A4*A2</f>
        <v>25010.689646241612</v>
      </c>
    </row>
    <row r="13" spans="1:9">
      <c r="A13" t="s">
        <v>371</v>
      </c>
      <c r="D13" t="s">
        <v>372</v>
      </c>
      <c r="F13">
        <v>17.5</v>
      </c>
    </row>
    <row r="14" spans="1:9">
      <c r="D14" t="s">
        <v>373</v>
      </c>
      <c r="F14">
        <v>35</v>
      </c>
    </row>
    <row r="16" spans="1:9">
      <c r="D16" t="s">
        <v>374</v>
      </c>
      <c r="F16">
        <f>(F13+F14)/2</f>
        <v>26.25</v>
      </c>
    </row>
    <row r="19" spans="1:6">
      <c r="A19" t="s">
        <v>375</v>
      </c>
      <c r="D19" t="s">
        <v>374</v>
      </c>
      <c r="F19">
        <v>15.5</v>
      </c>
    </row>
    <row r="22" spans="1:6">
      <c r="A22" t="s">
        <v>376</v>
      </c>
    </row>
    <row r="24" spans="1:6">
      <c r="A24" t="s">
        <v>368</v>
      </c>
      <c r="D24">
        <f>C1/(A1*F16+A2*F19)*A1*F16</f>
        <v>104068.96144634573</v>
      </c>
      <c r="F24">
        <f>D24+D25</f>
        <v>120212.66959</v>
      </c>
    </row>
    <row r="25" spans="1:6">
      <c r="A25" t="s">
        <v>367</v>
      </c>
      <c r="D25">
        <f>C1/(A1*F16+A2*F19)*A2*F19</f>
        <v>16143.708143654276</v>
      </c>
    </row>
    <row r="27" spans="1:6">
      <c r="A27" t="s">
        <v>377</v>
      </c>
      <c r="D27">
        <f>(C8+D24)/2</f>
        <v>99635.470695052063</v>
      </c>
      <c r="F27" t="s">
        <v>368</v>
      </c>
    </row>
    <row r="29" spans="1:6">
      <c r="D29">
        <f>(C10+D25)/2</f>
        <v>20577.198894947942</v>
      </c>
      <c r="F29" t="s">
        <v>367</v>
      </c>
    </row>
    <row r="38" spans="1:5">
      <c r="A38">
        <v>20436.153830300002</v>
      </c>
    </row>
    <row r="39" spans="1:5">
      <c r="A39">
        <v>4374.88</v>
      </c>
    </row>
    <row r="40" spans="1:5" ht="18">
      <c r="A40" s="273">
        <f>SUM(A38:A39)</f>
        <v>24811.033830300003</v>
      </c>
      <c r="C40" t="s">
        <v>378</v>
      </c>
    </row>
    <row r="43" spans="1:5">
      <c r="C43">
        <v>1032.9100000000001</v>
      </c>
      <c r="D43">
        <v>4</v>
      </c>
      <c r="E43">
        <f>+C43*D43</f>
        <v>4131.6400000000003</v>
      </c>
    </row>
    <row r="44" spans="1:5">
      <c r="C44">
        <v>619</v>
      </c>
      <c r="D44">
        <v>2</v>
      </c>
      <c r="E44">
        <f>+C44*D44</f>
        <v>1238</v>
      </c>
    </row>
    <row r="45" spans="1:5">
      <c r="E45">
        <f>SUM(E43:E44)</f>
        <v>5369.64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Ipotesi fondo</vt:lpstr>
      <vt:lpstr>Calcoli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2009-09-19T15:11:02Z</dcterms:modified>
</cp:coreProperties>
</file>